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свод'!$A$1:$L$218</definedName>
  </definedNames>
  <calcPr fullCalcOnLoad="1"/>
</workbook>
</file>

<file path=xl/sharedStrings.xml><?xml version="1.0" encoding="utf-8"?>
<sst xmlns="http://schemas.openxmlformats.org/spreadsheetml/2006/main" count="1108" uniqueCount="209">
  <si>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</si>
  <si>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</si>
  <si>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</si>
  <si>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</si>
  <si>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</si>
  <si>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</si>
  <si>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</si>
  <si>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</si>
  <si>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</si>
  <si>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</si>
  <si>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</si>
  <si>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</si>
  <si>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</si>
  <si>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</si>
  <si>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</si>
  <si>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</si>
  <si>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</si>
  <si>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</si>
  <si>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</si>
  <si>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</si>
  <si>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</si>
  <si>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</si>
  <si>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</si>
  <si>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</si>
  <si>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</si>
  <si>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</si>
  <si>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</si>
  <si>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</si>
  <si>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</si>
  <si>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</si>
  <si>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</si>
  <si>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</si>
  <si>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</si>
  <si>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</si>
  <si>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</si>
  <si>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</si>
  <si>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</si>
  <si>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</si>
  <si>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</si>
  <si>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</si>
  <si>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</si>
  <si>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</si>
  <si>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</si>
  <si>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</si>
  <si>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</si>
  <si>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</si>
  <si>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</si>
  <si>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</si>
  <si>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</si>
  <si>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</si>
  <si>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</si>
  <si>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</si>
  <si>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</si>
  <si>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</si>
  <si>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</si>
  <si>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</si>
  <si>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</si>
  <si>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</si>
  <si>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</si>
  <si>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</si>
  <si>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</si>
  <si>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</si>
  <si>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</si>
  <si>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</si>
  <si>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</si>
  <si>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</si>
  <si>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</si>
  <si>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</si>
  <si>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</si>
  <si>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</si>
  <si>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</si>
  <si>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</si>
  <si>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</si>
  <si>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</si>
  <si>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</si>
  <si>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</si>
  <si>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</si>
  <si>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</si>
  <si>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</si>
  <si>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</si>
  <si>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</si>
  <si>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</si>
  <si>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</si>
  <si>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</si>
  <si>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</si>
  <si>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</si>
  <si>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</si>
  <si>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</si>
  <si>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</si>
  <si>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</si>
  <si>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</si>
  <si>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</si>
  <si>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</si>
  <si>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</si>
  <si>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</si>
  <si>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</si>
  <si>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</si>
  <si>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</si>
  <si>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</si>
  <si>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</si>
  <si>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</si>
  <si>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</si>
  <si>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</si>
  <si>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</si>
  <si>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</si>
  <si>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</si>
  <si>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</si>
  <si>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</si>
  <si>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</si>
  <si>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</si>
  <si>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</si>
  <si>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</si>
  <si>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</si>
  <si>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</si>
  <si>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</si>
  <si>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</si>
  <si>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</si>
  <si>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</si>
  <si>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</si>
  <si>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</si>
  <si>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</si>
  <si>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</si>
  <si>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</si>
  <si>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</si>
  <si>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</si>
  <si>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</si>
  <si>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</si>
  <si>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</si>
  <si>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</si>
  <si>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</si>
  <si>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</si>
  <si>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</si>
  <si>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</si>
  <si>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</si>
  <si>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</si>
  <si>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</si>
  <si>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</si>
  <si>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</si>
  <si>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</si>
  <si>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</si>
  <si>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</si>
  <si>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</si>
  <si>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</si>
  <si>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</si>
  <si>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</si>
  <si>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</si>
  <si>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</si>
  <si>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</si>
  <si>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</si>
  <si>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</si>
  <si>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</si>
  <si>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</si>
  <si>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</si>
  <si>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</si>
  <si>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</si>
  <si>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</si>
  <si>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</si>
  <si>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</si>
  <si>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</si>
  <si>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</si>
  <si>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</si>
  <si>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</si>
  <si>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</si>
  <si>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</si>
  <si>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</si>
  <si>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</si>
  <si>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</si>
  <si>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</si>
  <si>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</si>
  <si>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</si>
  <si>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</si>
  <si>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</si>
  <si>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</si>
  <si>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</si>
  <si>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</si>
  <si>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</si>
  <si>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</si>
  <si>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</si>
  <si>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</si>
  <si>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</si>
  <si>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</si>
  <si>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</si>
  <si>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</si>
  <si>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</si>
  <si>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</si>
  <si>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</si>
  <si>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</si>
  <si>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</si>
  <si>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>2022 год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</si>
  <si>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</si>
  <si>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</si>
  <si>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</si>
  <si>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</si>
  <si>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</si>
  <si>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</si>
  <si>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</si>
  <si>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Муниципальная программа "Формирование современной городской среды на 2018-2024 годы"</t>
  </si>
  <si>
    <t>к  решению Собрания депутатов муниципального образования Епифанское Кимовского района</t>
  </si>
  <si>
    <t xml:space="preserve">"О бюджете муниципального образования Епифанское Кимовского района на 2022 год и на плановый период 2023 и 2024 годов" </t>
  </si>
  <si>
    <t>№ 53-186 от 17.12.2021 г.</t>
  </si>
  <si>
    <t>8376</t>
  </si>
  <si>
    <t>I</t>
  </si>
  <si>
    <t>Мероприятия по предупреждению и ликвидации ЧС и последствий стихийных бедствий муниципального характера (за исключением ЧС в лесах, возникших в следствии лесных пожаров), источником финансового обеспечения которых, являются бюджетные ассигнования резервного фонда правительства ТО</t>
  </si>
  <si>
    <t xml:space="preserve">        Ведомственная структура бюджета муниципального образования Епифанское Кимовского района на 2022 год</t>
  </si>
  <si>
    <t>Приложение 4</t>
  </si>
  <si>
    <t>ГРБС</t>
  </si>
  <si>
    <t>Администрация муниципального образования Епифанское Кимовского района</t>
  </si>
  <si>
    <t>Приложение 3</t>
  </si>
  <si>
    <r>
      <t xml:space="preserve">к решению Собрания депутатов муниципального образования Епифанское Кимовского района  </t>
    </r>
    <r>
      <rPr>
        <sz val="12"/>
        <color indexed="8"/>
        <rFont val="Times New Roman"/>
        <family val="1"/>
      </rPr>
      <t>от 25.03.2022 г. № 56-192 "О внес</t>
    </r>
    <r>
      <rPr>
        <sz val="12"/>
        <rFont val="Times New Roman"/>
        <family val="1"/>
      </rPr>
      <t>ении изменений и дополнений в решение Собрания депутатов муниципального образования Епифанское Кимовского района  от 17.12.2021 г. № 53-186 "О бюджете муниципального образования Епифанское Кимовского района на 2022год и на плановый период 2023 и 2024 годов"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</si>
</sst>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6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54" applyFont="1" applyBorder="1">
      <alignment/>
      <protection/>
    </xf>
    <xf numFmtId="0" fontId="9" fillId="0" borderId="27" xfId="54" applyFont="1" applyBorder="1">
      <alignment/>
      <protection/>
    </xf>
    <xf numFmtId="0" fontId="9" fillId="0" borderId="37" xfId="54" applyFont="1" applyBorder="1">
      <alignment/>
      <protection/>
    </xf>
    <xf numFmtId="0" fontId="20" fillId="0" borderId="21" xfId="54" applyNumberFormat="1" applyFont="1" applyFill="1" applyBorder="1" applyAlignment="1" applyProtection="1">
      <alignment vertical="center" wrapText="1"/>
      <protection hidden="1"/>
    </xf>
    <xf numFmtId="49" fontId="8" fillId="0" borderId="18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3" fillId="34" borderId="24" xfId="54" applyNumberFormat="1" applyFont="1" applyFill="1" applyBorder="1" applyAlignment="1" applyProtection="1">
      <alignment horizontal="center" vertical="center" wrapText="1"/>
      <protection hidden="1"/>
    </xf>
    <xf numFmtId="49" fontId="8" fillId="33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34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34" borderId="25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9"/>
  <sheetViews>
    <sheetView showGridLines="0" tabSelected="1" view="pageBreakPreview" zoomScale="130" zoomScaleNormal="130" zoomScaleSheetLayoutView="130" zoomScalePageLayoutView="0" workbookViewId="0" topLeftCell="B5">
      <selection activeCell="D6" sqref="D6:L6"/>
    </sheetView>
  </sheetViews>
  <sheetFormatPr defaultColWidth="9.00390625" defaultRowHeight="12.75"/>
  <cols>
    <col min="1" max="1" width="0" style="2" hidden="1" customWidth="1"/>
    <col min="2" max="2" width="47.625" style="2" customWidth="1"/>
    <col min="3" max="3" width="6.7539062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6.87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16384" width="9.125" style="2" customWidth="1"/>
  </cols>
  <sheetData>
    <row r="1" spans="2:12" ht="16.5" customHeight="1" hidden="1">
      <c r="B1" s="1"/>
      <c r="C1" s="1"/>
      <c r="D1" s="120" t="s">
        <v>179</v>
      </c>
      <c r="E1" s="121"/>
      <c r="F1" s="121"/>
      <c r="G1" s="121"/>
      <c r="H1" s="121"/>
      <c r="I1" s="121"/>
      <c r="J1" s="121"/>
      <c r="K1" s="121"/>
      <c r="L1" s="121"/>
    </row>
    <row r="2" spans="2:12" ht="146.25" customHeight="1" hidden="1">
      <c r="B2" s="1"/>
      <c r="C2" s="1"/>
      <c r="D2" s="120" t="s">
        <v>185</v>
      </c>
      <c r="E2" s="120"/>
      <c r="F2" s="120"/>
      <c r="G2" s="120"/>
      <c r="H2" s="120"/>
      <c r="I2" s="120"/>
      <c r="J2" s="120"/>
      <c r="K2" s="120"/>
      <c r="L2" s="120"/>
    </row>
    <row r="3" spans="2:12" ht="16.5" customHeight="1">
      <c r="B3" s="1"/>
      <c r="C3" s="1"/>
      <c r="D3" s="120" t="s">
        <v>207</v>
      </c>
      <c r="E3" s="121"/>
      <c r="F3" s="121"/>
      <c r="G3" s="121"/>
      <c r="H3" s="121"/>
      <c r="I3" s="121"/>
      <c r="J3" s="121"/>
      <c r="K3" s="121"/>
      <c r="L3" s="121"/>
    </row>
    <row r="4" spans="2:12" ht="141.75" customHeight="1">
      <c r="B4" s="1"/>
      <c r="C4" s="1"/>
      <c r="D4" s="120" t="s">
        <v>208</v>
      </c>
      <c r="E4" s="120"/>
      <c r="F4" s="120"/>
      <c r="G4" s="120"/>
      <c r="H4" s="120"/>
      <c r="I4" s="120"/>
      <c r="J4" s="120"/>
      <c r="K4" s="120"/>
      <c r="L4" s="120"/>
    </row>
    <row r="5" spans="2:12" ht="16.5" customHeight="1">
      <c r="B5" s="1"/>
      <c r="C5" s="1"/>
      <c r="D5" s="120" t="s">
        <v>204</v>
      </c>
      <c r="E5" s="120"/>
      <c r="F5" s="120"/>
      <c r="G5" s="120"/>
      <c r="H5" s="120"/>
      <c r="I5" s="120"/>
      <c r="J5" s="120"/>
      <c r="K5" s="120"/>
      <c r="L5" s="120"/>
    </row>
    <row r="6" spans="4:23" ht="33.75" customHeight="1">
      <c r="D6" s="124" t="s">
        <v>197</v>
      </c>
      <c r="E6" s="125"/>
      <c r="F6" s="125"/>
      <c r="G6" s="125"/>
      <c r="H6" s="125"/>
      <c r="I6" s="125"/>
      <c r="J6" s="125"/>
      <c r="K6" s="125"/>
      <c r="L6" s="12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12" ht="14.25" customHeight="1">
      <c r="B7" s="6"/>
      <c r="C7" s="6"/>
      <c r="D7" s="126" t="s">
        <v>199</v>
      </c>
      <c r="E7" s="126"/>
      <c r="F7" s="126"/>
      <c r="G7" s="126"/>
      <c r="H7" s="126"/>
      <c r="I7" s="126"/>
      <c r="J7" s="126"/>
      <c r="K7" s="126"/>
      <c r="L7" s="126"/>
    </row>
    <row r="8" spans="2:12" ht="75" customHeight="1">
      <c r="B8" s="19"/>
      <c r="C8" s="19"/>
      <c r="D8" s="124" t="s">
        <v>198</v>
      </c>
      <c r="E8" s="124"/>
      <c r="F8" s="124"/>
      <c r="G8" s="124"/>
      <c r="H8" s="124"/>
      <c r="I8" s="124"/>
      <c r="J8" s="124"/>
      <c r="K8" s="124"/>
      <c r="L8" s="124"/>
    </row>
    <row r="9" spans="2:12" ht="5.25" customHeight="1" hidden="1">
      <c r="B9" s="7"/>
      <c r="C9" s="7"/>
      <c r="D9" s="132"/>
      <c r="E9" s="132"/>
      <c r="F9" s="132"/>
      <c r="G9" s="132"/>
      <c r="H9" s="132"/>
      <c r="I9" s="132"/>
      <c r="J9" s="132"/>
      <c r="K9" s="132"/>
      <c r="L9" s="133"/>
    </row>
    <row r="10" spans="2:11" ht="4.5" customHeight="1" hidden="1">
      <c r="B10" s="1"/>
      <c r="C10" s="1"/>
      <c r="D10" s="5"/>
      <c r="E10" s="5"/>
      <c r="F10" s="5"/>
      <c r="G10" s="5"/>
      <c r="H10" s="5"/>
      <c r="I10" s="5"/>
      <c r="J10" s="5"/>
      <c r="K10" s="5"/>
    </row>
    <row r="11" spans="2:11" ht="3.75" customHeight="1" hidden="1">
      <c r="B11" s="1"/>
      <c r="C11" s="1"/>
      <c r="D11" s="5"/>
      <c r="E11" s="5"/>
      <c r="F11" s="5"/>
      <c r="G11" s="5"/>
      <c r="H11" s="5"/>
      <c r="I11" s="5"/>
      <c r="J11" s="5"/>
      <c r="K11" s="5"/>
    </row>
    <row r="12" spans="2:12" ht="41.25" customHeight="1">
      <c r="B12" s="122" t="s">
        <v>203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2:11" ht="0.75" customHeight="1" hidden="1">
      <c r="B13" s="1"/>
      <c r="C13" s="1"/>
      <c r="D13" s="1"/>
      <c r="E13" s="3"/>
      <c r="F13" s="4"/>
      <c r="G13" s="4"/>
      <c r="H13" s="4"/>
      <c r="I13" s="4"/>
      <c r="J13" s="4"/>
      <c r="K13" s="4"/>
    </row>
    <row r="14" spans="2:11" ht="18" customHeight="1" hidden="1"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2:11" ht="12" customHeight="1" thickBot="1">
      <c r="B15" s="1"/>
      <c r="C15" s="1"/>
      <c r="D15" s="1"/>
      <c r="E15" s="1"/>
      <c r="F15" s="1"/>
      <c r="G15" s="1"/>
      <c r="H15" s="1"/>
      <c r="I15" s="134" t="s">
        <v>186</v>
      </c>
      <c r="J15" s="134"/>
      <c r="K15" s="135"/>
    </row>
    <row r="16" spans="2:24" ht="15.75" customHeight="1">
      <c r="B16" s="130" t="s">
        <v>35</v>
      </c>
      <c r="C16" s="137" t="s">
        <v>37</v>
      </c>
      <c r="D16" s="138"/>
      <c r="E16" s="138"/>
      <c r="F16" s="138"/>
      <c r="G16" s="138"/>
      <c r="H16" s="138"/>
      <c r="I16" s="138"/>
      <c r="J16" s="138"/>
      <c r="K16" s="139"/>
      <c r="L16" s="9"/>
      <c r="M16" s="8"/>
      <c r="N16" s="9"/>
      <c r="W16" s="9"/>
      <c r="X16" s="9"/>
    </row>
    <row r="17" spans="2:24" ht="47.25" customHeight="1" thickBot="1">
      <c r="B17" s="131"/>
      <c r="C17" s="107" t="s">
        <v>205</v>
      </c>
      <c r="D17" s="11" t="s">
        <v>38</v>
      </c>
      <c r="E17" s="12" t="s">
        <v>39</v>
      </c>
      <c r="F17" s="127" t="s">
        <v>40</v>
      </c>
      <c r="G17" s="128"/>
      <c r="H17" s="128"/>
      <c r="I17" s="128"/>
      <c r="J17" s="129"/>
      <c r="K17" s="26" t="s">
        <v>41</v>
      </c>
      <c r="L17" s="92" t="s">
        <v>188</v>
      </c>
      <c r="M17" s="20" t="s">
        <v>1</v>
      </c>
      <c r="N17" s="10" t="s">
        <v>5</v>
      </c>
      <c r="W17" s="32" t="s">
        <v>5</v>
      </c>
      <c r="X17" s="32" t="s">
        <v>60</v>
      </c>
    </row>
    <row r="18" spans="2:24" ht="49.5">
      <c r="B18" s="111" t="s">
        <v>206</v>
      </c>
      <c r="C18" s="112">
        <v>871</v>
      </c>
      <c r="D18" s="38"/>
      <c r="E18" s="39" t="s">
        <v>36</v>
      </c>
      <c r="F18" s="40" t="s">
        <v>36</v>
      </c>
      <c r="G18" s="41" t="s">
        <v>36</v>
      </c>
      <c r="H18" s="41"/>
      <c r="I18" s="41" t="s">
        <v>36</v>
      </c>
      <c r="J18" s="41"/>
      <c r="K18" s="40" t="s">
        <v>36</v>
      </c>
      <c r="L18" s="97">
        <f>L19+L23+L36+L41+L46</f>
        <v>6896611.55</v>
      </c>
      <c r="M18" s="21" t="e">
        <f>SUM(M19,#REF!,M23,#REF!,#REF!,M40,#REF!)</f>
        <v>#REF!</v>
      </c>
      <c r="N18" s="13" t="e">
        <f>SUM(N19,#REF!,N23,#REF!,#REF!,N40,#REF!)</f>
        <v>#REF!</v>
      </c>
      <c r="W18" s="30" t="e">
        <f>SUM(W19,#REF!,W23,#REF!,W40,#REF!)</f>
        <v>#REF!</v>
      </c>
      <c r="X18" s="30" t="e">
        <f>SUM(X19,#REF!,X23,#REF!,X40,#REF!)</f>
        <v>#REF!</v>
      </c>
    </row>
    <row r="19" spans="2:24" ht="18.75">
      <c r="B19" s="37" t="s">
        <v>42</v>
      </c>
      <c r="C19" s="112">
        <v>871</v>
      </c>
      <c r="D19" s="38">
        <v>1</v>
      </c>
      <c r="E19" s="39" t="s">
        <v>36</v>
      </c>
      <c r="F19" s="40" t="s">
        <v>36</v>
      </c>
      <c r="G19" s="41" t="s">
        <v>36</v>
      </c>
      <c r="H19" s="41"/>
      <c r="I19" s="41" t="s">
        <v>36</v>
      </c>
      <c r="J19" s="41"/>
      <c r="K19" s="40" t="s">
        <v>36</v>
      </c>
      <c r="L19" s="97">
        <f>L20+L24+L37+L42+L47</f>
        <v>6846611.55</v>
      </c>
      <c r="M19" s="21" t="e">
        <f>SUM(M20,#REF!,M24,#REF!,#REF!,M41,#REF!)</f>
        <v>#REF!</v>
      </c>
      <c r="N19" s="13" t="e">
        <f>SUM(N20,#REF!,N24,#REF!,#REF!,N41,#REF!)</f>
        <v>#REF!</v>
      </c>
      <c r="W19" s="30" t="e">
        <f>SUM(W20,#REF!,W24,#REF!,W41,#REF!)</f>
        <v>#REF!</v>
      </c>
      <c r="X19" s="30" t="e">
        <f>SUM(X20,#REF!,X24,#REF!,X41,#REF!)</f>
        <v>#REF!</v>
      </c>
    </row>
    <row r="20" spans="2:24" ht="43.5" customHeight="1" hidden="1">
      <c r="B20" s="42" t="s">
        <v>43</v>
      </c>
      <c r="C20" s="113"/>
      <c r="D20" s="43">
        <v>1</v>
      </c>
      <c r="E20" s="43">
        <v>2</v>
      </c>
      <c r="F20" s="44" t="s">
        <v>36</v>
      </c>
      <c r="G20" s="45" t="s">
        <v>36</v>
      </c>
      <c r="H20" s="45"/>
      <c r="I20" s="45" t="s">
        <v>36</v>
      </c>
      <c r="J20" s="45"/>
      <c r="K20" s="44" t="s">
        <v>36</v>
      </c>
      <c r="L20" s="98">
        <f>L21</f>
        <v>0</v>
      </c>
      <c r="M20" s="22">
        <f aca="true" t="shared" si="0" ref="M20:N22">SUM(M21)</f>
        <v>219.5</v>
      </c>
      <c r="N20" s="14">
        <f t="shared" si="0"/>
        <v>0</v>
      </c>
      <c r="W20" s="31">
        <f>SUM(W21)</f>
        <v>0</v>
      </c>
      <c r="X20" s="31">
        <f>SUM(X21)</f>
        <v>0</v>
      </c>
    </row>
    <row r="21" spans="2:24" ht="45" customHeight="1" hidden="1">
      <c r="B21" s="46" t="s">
        <v>63</v>
      </c>
      <c r="C21" s="48"/>
      <c r="D21" s="43">
        <v>1</v>
      </c>
      <c r="E21" s="43">
        <v>2</v>
      </c>
      <c r="F21" s="47" t="s">
        <v>18</v>
      </c>
      <c r="G21" s="48" t="s">
        <v>19</v>
      </c>
      <c r="H21" s="48"/>
      <c r="I21" s="48" t="s">
        <v>13</v>
      </c>
      <c r="J21" s="48"/>
      <c r="K21" s="44" t="s">
        <v>36</v>
      </c>
      <c r="L21" s="99">
        <f>L22</f>
        <v>0</v>
      </c>
      <c r="M21" s="23">
        <f t="shared" si="0"/>
        <v>219.5</v>
      </c>
      <c r="N21" s="15">
        <f t="shared" si="0"/>
        <v>0</v>
      </c>
      <c r="W21" s="29">
        <f>SUM(W23)</f>
        <v>0</v>
      </c>
      <c r="X21" s="29">
        <f>SUM(X23)</f>
        <v>0</v>
      </c>
    </row>
    <row r="22" spans="2:24" ht="21" customHeight="1" hidden="1">
      <c r="B22" s="46" t="s">
        <v>58</v>
      </c>
      <c r="C22" s="48"/>
      <c r="D22" s="43">
        <v>1</v>
      </c>
      <c r="E22" s="43">
        <v>2</v>
      </c>
      <c r="F22" s="47" t="s">
        <v>18</v>
      </c>
      <c r="G22" s="48" t="s">
        <v>17</v>
      </c>
      <c r="H22" s="48"/>
      <c r="I22" s="48" t="s">
        <v>13</v>
      </c>
      <c r="J22" s="48"/>
      <c r="K22" s="44" t="s">
        <v>36</v>
      </c>
      <c r="L22" s="99">
        <f>L23</f>
        <v>0</v>
      </c>
      <c r="M22" s="23">
        <f t="shared" si="0"/>
        <v>219.5</v>
      </c>
      <c r="N22" s="15">
        <f t="shared" si="0"/>
        <v>0</v>
      </c>
      <c r="W22" s="29">
        <f>SUM(W23)</f>
        <v>0</v>
      </c>
      <c r="X22" s="29">
        <f>SUM(X23)</f>
        <v>0</v>
      </c>
    </row>
    <row r="23" spans="2:24" ht="27" customHeight="1" hidden="1">
      <c r="B23" s="46" t="s">
        <v>15</v>
      </c>
      <c r="C23" s="50"/>
      <c r="D23" s="49">
        <v>1</v>
      </c>
      <c r="E23" s="43">
        <v>2</v>
      </c>
      <c r="F23" s="47" t="s">
        <v>18</v>
      </c>
      <c r="G23" s="48" t="s">
        <v>17</v>
      </c>
      <c r="H23" s="48"/>
      <c r="I23" s="50" t="s">
        <v>21</v>
      </c>
      <c r="J23" s="48"/>
      <c r="K23" s="51">
        <v>100</v>
      </c>
      <c r="L23" s="99">
        <v>0</v>
      </c>
      <c r="M23" s="23">
        <v>219.5</v>
      </c>
      <c r="N23" s="15"/>
      <c r="W23" s="29"/>
      <c r="X23" s="29"/>
    </row>
    <row r="24" spans="2:24" ht="61.5" customHeight="1">
      <c r="B24" s="42" t="s">
        <v>44</v>
      </c>
      <c r="C24" s="48">
        <v>871</v>
      </c>
      <c r="D24" s="43">
        <v>1</v>
      </c>
      <c r="E24" s="43">
        <v>4</v>
      </c>
      <c r="F24" s="47" t="s">
        <v>36</v>
      </c>
      <c r="G24" s="48" t="s">
        <v>36</v>
      </c>
      <c r="H24" s="48"/>
      <c r="I24" s="48" t="s">
        <v>36</v>
      </c>
      <c r="J24" s="48"/>
      <c r="K24" s="44" t="s">
        <v>36</v>
      </c>
      <c r="L24" s="99">
        <f>L25</f>
        <v>6382611.55</v>
      </c>
      <c r="M24" s="23" t="e">
        <f>SUM(M25,#REF!)</f>
        <v>#REF!</v>
      </c>
      <c r="N24" s="15" t="e">
        <f>SUM(N25,#REF!)</f>
        <v>#REF!</v>
      </c>
      <c r="W24" s="29" t="e">
        <f>SUM(W25)</f>
        <v>#REF!</v>
      </c>
      <c r="X24" s="29" t="e">
        <f>SUM(X25)</f>
        <v>#REF!</v>
      </c>
    </row>
    <row r="25" spans="2:24" ht="30">
      <c r="B25" s="46" t="s">
        <v>93</v>
      </c>
      <c r="C25" s="48">
        <v>871</v>
      </c>
      <c r="D25" s="43">
        <v>1</v>
      </c>
      <c r="E25" s="43">
        <v>4</v>
      </c>
      <c r="F25" s="47" t="s">
        <v>23</v>
      </c>
      <c r="G25" s="48" t="s">
        <v>19</v>
      </c>
      <c r="H25" s="48" t="s">
        <v>94</v>
      </c>
      <c r="I25" s="48" t="s">
        <v>13</v>
      </c>
      <c r="J25" s="48" t="s">
        <v>19</v>
      </c>
      <c r="K25" s="44" t="s">
        <v>36</v>
      </c>
      <c r="L25" s="99">
        <f>L29+L26</f>
        <v>6382611.55</v>
      </c>
      <c r="M25" s="23" t="e">
        <f>SUM(M33,#REF!)</f>
        <v>#REF!</v>
      </c>
      <c r="N25" s="15" t="e">
        <f>SUM(N33,#REF!)</f>
        <v>#REF!</v>
      </c>
      <c r="W25" s="29" t="e">
        <f>SUM(#REF!,W29)</f>
        <v>#REF!</v>
      </c>
      <c r="X25" s="29" t="e">
        <f>SUM(#REF!,X29)</f>
        <v>#REF!</v>
      </c>
    </row>
    <row r="26" spans="2:24" ht="15">
      <c r="B26" s="46" t="s">
        <v>89</v>
      </c>
      <c r="C26" s="48">
        <v>871</v>
      </c>
      <c r="D26" s="43">
        <v>1</v>
      </c>
      <c r="E26" s="43">
        <v>4</v>
      </c>
      <c r="F26" s="47" t="s">
        <v>23</v>
      </c>
      <c r="G26" s="48" t="s">
        <v>17</v>
      </c>
      <c r="H26" s="48" t="s">
        <v>94</v>
      </c>
      <c r="I26" s="48" t="s">
        <v>13</v>
      </c>
      <c r="J26" s="48" t="s">
        <v>19</v>
      </c>
      <c r="K26" s="44"/>
      <c r="L26" s="99">
        <f>L27</f>
        <v>830000</v>
      </c>
      <c r="M26" s="23"/>
      <c r="N26" s="15"/>
      <c r="W26" s="29"/>
      <c r="X26" s="29"/>
    </row>
    <row r="27" spans="2:24" ht="74.25" customHeight="1">
      <c r="B27" s="76" t="s">
        <v>95</v>
      </c>
      <c r="C27" s="48">
        <v>871</v>
      </c>
      <c r="D27" s="43">
        <v>1</v>
      </c>
      <c r="E27" s="43">
        <v>4</v>
      </c>
      <c r="F27" s="47" t="s">
        <v>23</v>
      </c>
      <c r="G27" s="48" t="s">
        <v>17</v>
      </c>
      <c r="H27" s="48" t="s">
        <v>94</v>
      </c>
      <c r="I27" s="48" t="s">
        <v>21</v>
      </c>
      <c r="J27" s="48" t="s">
        <v>19</v>
      </c>
      <c r="K27" s="44"/>
      <c r="L27" s="99">
        <f>L28</f>
        <v>830000</v>
      </c>
      <c r="M27" s="23"/>
      <c r="N27" s="15"/>
      <c r="W27" s="29">
        <f>SUM(W29)</f>
        <v>20288.1</v>
      </c>
      <c r="X27" s="29">
        <f>SUM(X29)</f>
        <v>20419.4</v>
      </c>
    </row>
    <row r="28" spans="2:24" ht="30">
      <c r="B28" s="46" t="s">
        <v>96</v>
      </c>
      <c r="C28" s="48">
        <v>871</v>
      </c>
      <c r="D28" s="43">
        <v>1</v>
      </c>
      <c r="E28" s="43">
        <v>4</v>
      </c>
      <c r="F28" s="47" t="s">
        <v>23</v>
      </c>
      <c r="G28" s="48" t="s">
        <v>17</v>
      </c>
      <c r="H28" s="48" t="s">
        <v>94</v>
      </c>
      <c r="I28" s="48" t="s">
        <v>21</v>
      </c>
      <c r="J28" s="48" t="s">
        <v>19</v>
      </c>
      <c r="K28" s="44">
        <v>120</v>
      </c>
      <c r="L28" s="99">
        <v>830000</v>
      </c>
      <c r="M28" s="23"/>
      <c r="N28" s="15"/>
      <c r="W28" s="29">
        <v>14072</v>
      </c>
      <c r="X28" s="29">
        <v>14073.1</v>
      </c>
    </row>
    <row r="29" spans="2:24" ht="21.75" customHeight="1">
      <c r="B29" s="52" t="s">
        <v>24</v>
      </c>
      <c r="C29" s="48">
        <v>871</v>
      </c>
      <c r="D29" s="43">
        <v>1</v>
      </c>
      <c r="E29" s="43">
        <v>4</v>
      </c>
      <c r="F29" s="47" t="s">
        <v>23</v>
      </c>
      <c r="G29" s="48" t="s">
        <v>20</v>
      </c>
      <c r="H29" s="48" t="s">
        <v>94</v>
      </c>
      <c r="I29" s="48" t="s">
        <v>13</v>
      </c>
      <c r="J29" s="48" t="s">
        <v>19</v>
      </c>
      <c r="K29" s="44"/>
      <c r="L29" s="99">
        <f>L30+L32+L35</f>
        <v>5552611.55</v>
      </c>
      <c r="M29" s="23"/>
      <c r="N29" s="15"/>
      <c r="W29" s="29">
        <f>SUM(W30,W32)</f>
        <v>20288.1</v>
      </c>
      <c r="X29" s="29">
        <f>SUM(X30,X32)</f>
        <v>20419.4</v>
      </c>
    </row>
    <row r="30" spans="2:24" ht="74.25" customHeight="1">
      <c r="B30" s="76" t="s">
        <v>25</v>
      </c>
      <c r="C30" s="48">
        <v>871</v>
      </c>
      <c r="D30" s="43">
        <v>1</v>
      </c>
      <c r="E30" s="43">
        <v>4</v>
      </c>
      <c r="F30" s="47" t="s">
        <v>23</v>
      </c>
      <c r="G30" s="48" t="s">
        <v>20</v>
      </c>
      <c r="H30" s="48" t="s">
        <v>94</v>
      </c>
      <c r="I30" s="48" t="s">
        <v>21</v>
      </c>
      <c r="J30" s="48" t="s">
        <v>19</v>
      </c>
      <c r="K30" s="44"/>
      <c r="L30" s="99">
        <f>L31</f>
        <v>4976000.84</v>
      </c>
      <c r="M30" s="23"/>
      <c r="N30" s="15"/>
      <c r="W30" s="29">
        <f>SUM(W31)</f>
        <v>14072</v>
      </c>
      <c r="X30" s="29">
        <f>SUM(X31)</f>
        <v>14073.1</v>
      </c>
    </row>
    <row r="31" spans="2:24" ht="30">
      <c r="B31" s="46" t="s">
        <v>96</v>
      </c>
      <c r="C31" s="48">
        <v>871</v>
      </c>
      <c r="D31" s="43">
        <v>1</v>
      </c>
      <c r="E31" s="43">
        <v>4</v>
      </c>
      <c r="F31" s="47" t="s">
        <v>23</v>
      </c>
      <c r="G31" s="48" t="s">
        <v>20</v>
      </c>
      <c r="H31" s="48" t="s">
        <v>94</v>
      </c>
      <c r="I31" s="48" t="s">
        <v>21</v>
      </c>
      <c r="J31" s="48" t="s">
        <v>19</v>
      </c>
      <c r="K31" s="44">
        <v>120</v>
      </c>
      <c r="L31" s="99">
        <v>4976000.84</v>
      </c>
      <c r="M31" s="23"/>
      <c r="N31" s="15"/>
      <c r="W31" s="29">
        <v>14072</v>
      </c>
      <c r="X31" s="29">
        <v>14073.1</v>
      </c>
    </row>
    <row r="32" spans="2:24" ht="75">
      <c r="B32" s="75" t="s">
        <v>26</v>
      </c>
      <c r="C32" s="48">
        <v>871</v>
      </c>
      <c r="D32" s="43">
        <v>1</v>
      </c>
      <c r="E32" s="43">
        <v>4</v>
      </c>
      <c r="F32" s="47" t="s">
        <v>23</v>
      </c>
      <c r="G32" s="48" t="s">
        <v>20</v>
      </c>
      <c r="H32" s="48" t="s">
        <v>94</v>
      </c>
      <c r="I32" s="48" t="s">
        <v>22</v>
      </c>
      <c r="J32" s="48" t="s">
        <v>19</v>
      </c>
      <c r="K32" s="44"/>
      <c r="L32" s="99">
        <f>L33+L34</f>
        <v>576610.71</v>
      </c>
      <c r="M32" s="23"/>
      <c r="N32" s="15"/>
      <c r="W32" s="29">
        <f>SUM(W33:W34)</f>
        <v>6216.1</v>
      </c>
      <c r="X32" s="29">
        <f>SUM(X33:X34)</f>
        <v>6346.3</v>
      </c>
    </row>
    <row r="33" spans="2:24" ht="30">
      <c r="B33" s="46" t="s">
        <v>97</v>
      </c>
      <c r="C33" s="48">
        <v>871</v>
      </c>
      <c r="D33" s="43">
        <v>1</v>
      </c>
      <c r="E33" s="43">
        <v>4</v>
      </c>
      <c r="F33" s="47" t="s">
        <v>23</v>
      </c>
      <c r="G33" s="48" t="s">
        <v>20</v>
      </c>
      <c r="H33" s="48" t="s">
        <v>94</v>
      </c>
      <c r="I33" s="48" t="s">
        <v>22</v>
      </c>
      <c r="J33" s="50" t="s">
        <v>19</v>
      </c>
      <c r="K33" s="51">
        <v>240</v>
      </c>
      <c r="L33" s="99">
        <v>575610.71</v>
      </c>
      <c r="M33" s="23" t="e">
        <f>SUM(M34,#REF!,#REF!,#REF!,#REF!,#REF!,#REF!)</f>
        <v>#REF!</v>
      </c>
      <c r="N33" s="15" t="e">
        <f>SUM(N34,#REF!,#REF!,#REF!,#REF!,#REF!,#REF!)</f>
        <v>#REF!</v>
      </c>
      <c r="W33" s="15">
        <v>6136.1</v>
      </c>
      <c r="X33" s="15">
        <v>6306.3</v>
      </c>
    </row>
    <row r="34" spans="2:24" ht="15">
      <c r="B34" s="46" t="s">
        <v>98</v>
      </c>
      <c r="C34" s="50">
        <v>871</v>
      </c>
      <c r="D34" s="49">
        <v>1</v>
      </c>
      <c r="E34" s="43">
        <v>4</v>
      </c>
      <c r="F34" s="47" t="s">
        <v>23</v>
      </c>
      <c r="G34" s="48" t="s">
        <v>20</v>
      </c>
      <c r="H34" s="48" t="s">
        <v>94</v>
      </c>
      <c r="I34" s="48" t="s">
        <v>22</v>
      </c>
      <c r="J34" s="50" t="s">
        <v>19</v>
      </c>
      <c r="K34" s="51">
        <v>850</v>
      </c>
      <c r="L34" s="99">
        <v>1000</v>
      </c>
      <c r="M34" s="23">
        <v>18459.9</v>
      </c>
      <c r="N34" s="15">
        <v>15337.1</v>
      </c>
      <c r="W34" s="29">
        <v>80</v>
      </c>
      <c r="X34" s="29">
        <v>40</v>
      </c>
    </row>
    <row r="35" spans="2:24" ht="75" hidden="1">
      <c r="B35" s="46" t="s">
        <v>144</v>
      </c>
      <c r="C35" s="48"/>
      <c r="D35" s="43">
        <v>1</v>
      </c>
      <c r="E35" s="43">
        <v>4</v>
      </c>
      <c r="F35" s="47" t="s">
        <v>23</v>
      </c>
      <c r="G35" s="48" t="s">
        <v>20</v>
      </c>
      <c r="H35" s="48" t="s">
        <v>94</v>
      </c>
      <c r="I35" s="48" t="s">
        <v>133</v>
      </c>
      <c r="J35" s="50" t="s">
        <v>19</v>
      </c>
      <c r="K35" s="51"/>
      <c r="L35" s="99">
        <f>L36</f>
        <v>0</v>
      </c>
      <c r="M35" s="23"/>
      <c r="N35" s="15"/>
      <c r="W35" s="29"/>
      <c r="X35" s="29"/>
    </row>
    <row r="36" spans="2:24" ht="30" hidden="1">
      <c r="B36" s="46" t="s">
        <v>97</v>
      </c>
      <c r="C36" s="48"/>
      <c r="D36" s="43">
        <v>1</v>
      </c>
      <c r="E36" s="43">
        <v>4</v>
      </c>
      <c r="F36" s="47" t="s">
        <v>23</v>
      </c>
      <c r="G36" s="48" t="s">
        <v>20</v>
      </c>
      <c r="H36" s="48" t="s">
        <v>94</v>
      </c>
      <c r="I36" s="48" t="s">
        <v>133</v>
      </c>
      <c r="J36" s="50" t="s">
        <v>19</v>
      </c>
      <c r="K36" s="51">
        <v>240</v>
      </c>
      <c r="L36" s="99">
        <v>0</v>
      </c>
      <c r="M36" s="23" t="e">
        <f>SUM(M41,#REF!,#REF!,#REF!,#REF!,#REF!,#REF!)</f>
        <v>#REF!</v>
      </c>
      <c r="N36" s="15" t="e">
        <f>SUM(N41,#REF!,#REF!,#REF!,#REF!,#REF!,#REF!)</f>
        <v>#REF!</v>
      </c>
      <c r="W36" s="15">
        <v>6136.1</v>
      </c>
      <c r="X36" s="15">
        <v>6306.3</v>
      </c>
    </row>
    <row r="37" spans="2:24" ht="28.5" hidden="1">
      <c r="B37" s="42" t="s">
        <v>141</v>
      </c>
      <c r="C37" s="113"/>
      <c r="D37" s="43">
        <v>1</v>
      </c>
      <c r="E37" s="43">
        <v>7</v>
      </c>
      <c r="F37" s="47"/>
      <c r="G37" s="48"/>
      <c r="H37" s="48"/>
      <c r="I37" s="48"/>
      <c r="J37" s="50"/>
      <c r="K37" s="51"/>
      <c r="L37" s="99">
        <f>L38</f>
        <v>0</v>
      </c>
      <c r="M37" s="23"/>
      <c r="N37" s="15"/>
      <c r="W37" s="15"/>
      <c r="X37" s="15"/>
    </row>
    <row r="38" spans="2:24" ht="15" hidden="1">
      <c r="B38" s="46" t="s">
        <v>12</v>
      </c>
      <c r="C38" s="48"/>
      <c r="D38" s="43">
        <v>1</v>
      </c>
      <c r="E38" s="43">
        <v>7</v>
      </c>
      <c r="F38" s="47" t="s">
        <v>34</v>
      </c>
      <c r="G38" s="48" t="s">
        <v>19</v>
      </c>
      <c r="H38" s="48" t="s">
        <v>94</v>
      </c>
      <c r="I38" s="48" t="s">
        <v>13</v>
      </c>
      <c r="J38" s="50" t="s">
        <v>19</v>
      </c>
      <c r="K38" s="51" t="s">
        <v>36</v>
      </c>
      <c r="L38" s="99">
        <f>L39</f>
        <v>0</v>
      </c>
      <c r="M38" s="23">
        <f>SUM(M39)</f>
        <v>0</v>
      </c>
      <c r="N38" s="15">
        <f>SUM(N39)</f>
        <v>0</v>
      </c>
      <c r="W38" s="15">
        <f>SUM(W39)</f>
        <v>0</v>
      </c>
      <c r="X38" s="15">
        <f>SUM(X39)</f>
        <v>0</v>
      </c>
    </row>
    <row r="39" spans="2:24" ht="15" hidden="1">
      <c r="B39" s="75" t="s">
        <v>100</v>
      </c>
      <c r="C39" s="48"/>
      <c r="D39" s="43">
        <v>1</v>
      </c>
      <c r="E39" s="43">
        <v>7</v>
      </c>
      <c r="F39" s="47" t="s">
        <v>34</v>
      </c>
      <c r="G39" s="48" t="s">
        <v>14</v>
      </c>
      <c r="H39" s="48" t="s">
        <v>94</v>
      </c>
      <c r="I39" s="48" t="s">
        <v>13</v>
      </c>
      <c r="J39" s="50" t="s">
        <v>19</v>
      </c>
      <c r="K39" s="51" t="s">
        <v>36</v>
      </c>
      <c r="L39" s="99">
        <f>L40</f>
        <v>0</v>
      </c>
      <c r="M39" s="23">
        <f>SUM(M40)</f>
        <v>0</v>
      </c>
      <c r="N39" s="15">
        <f>SUM(N40)</f>
        <v>0</v>
      </c>
      <c r="W39" s="15">
        <f>SUM(W40)</f>
        <v>0</v>
      </c>
      <c r="X39" s="15">
        <f>SUM(X40)</f>
        <v>0</v>
      </c>
    </row>
    <row r="40" spans="2:24" ht="30" hidden="1">
      <c r="B40" s="46" t="s">
        <v>140</v>
      </c>
      <c r="C40" s="48"/>
      <c r="D40" s="43">
        <v>1</v>
      </c>
      <c r="E40" s="43">
        <v>7</v>
      </c>
      <c r="F40" s="47" t="s">
        <v>34</v>
      </c>
      <c r="G40" s="48" t="s">
        <v>14</v>
      </c>
      <c r="H40" s="48" t="s">
        <v>94</v>
      </c>
      <c r="I40" s="48" t="s">
        <v>134</v>
      </c>
      <c r="J40" s="50" t="s">
        <v>19</v>
      </c>
      <c r="K40" s="51"/>
      <c r="L40" s="99">
        <f>L41</f>
        <v>0</v>
      </c>
      <c r="M40" s="23"/>
      <c r="N40" s="15"/>
      <c r="W40" s="15"/>
      <c r="X40" s="15"/>
    </row>
    <row r="41" spans="2:24" ht="15" hidden="1">
      <c r="B41" s="46" t="s">
        <v>142</v>
      </c>
      <c r="C41" s="48"/>
      <c r="D41" s="43">
        <v>1</v>
      </c>
      <c r="E41" s="43">
        <v>7</v>
      </c>
      <c r="F41" s="47" t="s">
        <v>34</v>
      </c>
      <c r="G41" s="48" t="s">
        <v>14</v>
      </c>
      <c r="H41" s="48" t="s">
        <v>94</v>
      </c>
      <c r="I41" s="48" t="s">
        <v>134</v>
      </c>
      <c r="J41" s="50" t="s">
        <v>19</v>
      </c>
      <c r="K41" s="51">
        <v>880</v>
      </c>
      <c r="L41" s="99">
        <v>0</v>
      </c>
      <c r="M41" s="23"/>
      <c r="N41" s="15"/>
      <c r="W41" s="15"/>
      <c r="X41" s="15"/>
    </row>
    <row r="42" spans="2:24" ht="15">
      <c r="B42" s="42" t="s">
        <v>45</v>
      </c>
      <c r="C42" s="48">
        <v>871</v>
      </c>
      <c r="D42" s="43">
        <v>1</v>
      </c>
      <c r="E42" s="43">
        <v>11</v>
      </c>
      <c r="F42" s="47"/>
      <c r="G42" s="48"/>
      <c r="H42" s="48"/>
      <c r="I42" s="48"/>
      <c r="J42" s="50"/>
      <c r="K42" s="51"/>
      <c r="L42" s="99">
        <f>L43</f>
        <v>50000</v>
      </c>
      <c r="M42" s="23"/>
      <c r="N42" s="15"/>
      <c r="W42" s="15"/>
      <c r="X42" s="15"/>
    </row>
    <row r="43" spans="2:24" ht="15">
      <c r="B43" s="46" t="s">
        <v>12</v>
      </c>
      <c r="C43" s="48">
        <v>871</v>
      </c>
      <c r="D43" s="43">
        <v>1</v>
      </c>
      <c r="E43" s="43">
        <v>11</v>
      </c>
      <c r="F43" s="47" t="s">
        <v>34</v>
      </c>
      <c r="G43" s="48" t="s">
        <v>19</v>
      </c>
      <c r="H43" s="48" t="s">
        <v>94</v>
      </c>
      <c r="I43" s="48" t="s">
        <v>13</v>
      </c>
      <c r="J43" s="50" t="s">
        <v>19</v>
      </c>
      <c r="K43" s="51" t="s">
        <v>36</v>
      </c>
      <c r="L43" s="99">
        <f>L44</f>
        <v>50000</v>
      </c>
      <c r="M43" s="23">
        <f>SUM(M44)</f>
        <v>3500</v>
      </c>
      <c r="N43" s="15">
        <f>SUM(N44)</f>
        <v>3500</v>
      </c>
      <c r="W43" s="15">
        <f aca="true" t="shared" si="1" ref="W43:X45">SUM(W44)</f>
        <v>3000</v>
      </c>
      <c r="X43" s="15">
        <f t="shared" si="1"/>
        <v>3000</v>
      </c>
    </row>
    <row r="44" spans="2:24" ht="15">
      <c r="B44" s="75" t="s">
        <v>100</v>
      </c>
      <c r="C44" s="48">
        <v>871</v>
      </c>
      <c r="D44" s="43">
        <v>1</v>
      </c>
      <c r="E44" s="43">
        <v>11</v>
      </c>
      <c r="F44" s="47" t="s">
        <v>34</v>
      </c>
      <c r="G44" s="48" t="s">
        <v>14</v>
      </c>
      <c r="H44" s="48" t="s">
        <v>94</v>
      </c>
      <c r="I44" s="48" t="s">
        <v>13</v>
      </c>
      <c r="J44" s="50" t="s">
        <v>19</v>
      </c>
      <c r="K44" s="51" t="s">
        <v>36</v>
      </c>
      <c r="L44" s="99">
        <f>L45</f>
        <v>50000</v>
      </c>
      <c r="M44" s="23">
        <f>SUM(M45)</f>
        <v>3500</v>
      </c>
      <c r="N44" s="15">
        <f>SUM(N45)</f>
        <v>3500</v>
      </c>
      <c r="W44" s="15">
        <f t="shared" si="1"/>
        <v>3000</v>
      </c>
      <c r="X44" s="15">
        <f t="shared" si="1"/>
        <v>3000</v>
      </c>
    </row>
    <row r="45" spans="2:24" ht="44.25" customHeight="1">
      <c r="B45" s="46" t="s">
        <v>75</v>
      </c>
      <c r="C45" s="50">
        <v>871</v>
      </c>
      <c r="D45" s="49">
        <v>1</v>
      </c>
      <c r="E45" s="43">
        <v>11</v>
      </c>
      <c r="F45" s="47" t="s">
        <v>34</v>
      </c>
      <c r="G45" s="48" t="s">
        <v>14</v>
      </c>
      <c r="H45" s="48" t="s">
        <v>94</v>
      </c>
      <c r="I45" s="48" t="s">
        <v>27</v>
      </c>
      <c r="J45" s="50" t="s">
        <v>19</v>
      </c>
      <c r="K45" s="51"/>
      <c r="L45" s="99">
        <f>L46</f>
        <v>50000</v>
      </c>
      <c r="M45" s="23">
        <v>3500</v>
      </c>
      <c r="N45" s="15">
        <v>3500</v>
      </c>
      <c r="W45" s="29">
        <f t="shared" si="1"/>
        <v>3000</v>
      </c>
      <c r="X45" s="29">
        <f t="shared" si="1"/>
        <v>3000</v>
      </c>
    </row>
    <row r="46" spans="2:24" ht="15">
      <c r="B46" s="46" t="s">
        <v>99</v>
      </c>
      <c r="C46" s="50">
        <v>871</v>
      </c>
      <c r="D46" s="49">
        <v>1</v>
      </c>
      <c r="E46" s="43">
        <v>11</v>
      </c>
      <c r="F46" s="47" t="s">
        <v>34</v>
      </c>
      <c r="G46" s="48" t="s">
        <v>14</v>
      </c>
      <c r="H46" s="48" t="s">
        <v>94</v>
      </c>
      <c r="I46" s="48" t="s">
        <v>27</v>
      </c>
      <c r="J46" s="50" t="s">
        <v>19</v>
      </c>
      <c r="K46" s="51">
        <v>870</v>
      </c>
      <c r="L46" s="99">
        <v>50000</v>
      </c>
      <c r="M46" s="23" t="e">
        <f>SUM(#REF!,#REF!,#REF!,L46)</f>
        <v>#REF!</v>
      </c>
      <c r="N46" s="15" t="e">
        <f>SUM(#REF!,#REF!,L46,M46)</f>
        <v>#REF!</v>
      </c>
      <c r="W46" s="15">
        <v>3000</v>
      </c>
      <c r="X46" s="15">
        <v>3000</v>
      </c>
    </row>
    <row r="47" spans="2:24" ht="15">
      <c r="B47" s="82" t="s">
        <v>80</v>
      </c>
      <c r="C47" s="114">
        <v>871</v>
      </c>
      <c r="D47" s="43">
        <v>1</v>
      </c>
      <c r="E47" s="43">
        <v>13</v>
      </c>
      <c r="F47" s="47"/>
      <c r="G47" s="48"/>
      <c r="H47" s="48"/>
      <c r="I47" s="48"/>
      <c r="J47" s="48"/>
      <c r="K47" s="53"/>
      <c r="L47" s="99">
        <f>L48+L53</f>
        <v>414000</v>
      </c>
      <c r="M47" s="23"/>
      <c r="N47" s="15"/>
      <c r="W47" s="29"/>
      <c r="X47" s="29"/>
    </row>
    <row r="48" spans="2:24" ht="75">
      <c r="B48" s="77" t="s">
        <v>162</v>
      </c>
      <c r="C48" s="114">
        <v>871</v>
      </c>
      <c r="D48" s="43">
        <v>1</v>
      </c>
      <c r="E48" s="43">
        <v>13</v>
      </c>
      <c r="F48" s="47" t="s">
        <v>163</v>
      </c>
      <c r="G48" s="48" t="s">
        <v>19</v>
      </c>
      <c r="H48" s="48" t="s">
        <v>94</v>
      </c>
      <c r="I48" s="48" t="s">
        <v>13</v>
      </c>
      <c r="J48" s="48" t="s">
        <v>19</v>
      </c>
      <c r="K48" s="53"/>
      <c r="L48" s="99">
        <f>L49+L51</f>
        <v>150000</v>
      </c>
      <c r="M48" s="23"/>
      <c r="N48" s="15"/>
      <c r="W48" s="29"/>
      <c r="X48" s="29"/>
    </row>
    <row r="49" spans="2:24" ht="45">
      <c r="B49" s="77" t="s">
        <v>164</v>
      </c>
      <c r="C49" s="114">
        <v>871</v>
      </c>
      <c r="D49" s="43">
        <v>1</v>
      </c>
      <c r="E49" s="43">
        <v>13</v>
      </c>
      <c r="F49" s="47" t="s">
        <v>163</v>
      </c>
      <c r="G49" s="48" t="s">
        <v>19</v>
      </c>
      <c r="H49" s="48" t="s">
        <v>94</v>
      </c>
      <c r="I49" s="48" t="s">
        <v>165</v>
      </c>
      <c r="J49" s="48" t="s">
        <v>19</v>
      </c>
      <c r="K49" s="53"/>
      <c r="L49" s="99">
        <f>L50</f>
        <v>150000</v>
      </c>
      <c r="M49" s="23"/>
      <c r="N49" s="15"/>
      <c r="W49" s="29"/>
      <c r="X49" s="29"/>
    </row>
    <row r="50" spans="2:24" ht="15">
      <c r="B50" s="77" t="s">
        <v>166</v>
      </c>
      <c r="C50" s="114">
        <v>871</v>
      </c>
      <c r="D50" s="43">
        <v>1</v>
      </c>
      <c r="E50" s="43">
        <v>13</v>
      </c>
      <c r="F50" s="47" t="s">
        <v>163</v>
      </c>
      <c r="G50" s="48" t="s">
        <v>19</v>
      </c>
      <c r="H50" s="48" t="s">
        <v>94</v>
      </c>
      <c r="I50" s="48" t="s">
        <v>165</v>
      </c>
      <c r="J50" s="48" t="s">
        <v>19</v>
      </c>
      <c r="K50" s="53">
        <v>360</v>
      </c>
      <c r="L50" s="99">
        <v>150000</v>
      </c>
      <c r="M50" s="23"/>
      <c r="N50" s="15"/>
      <c r="W50" s="29"/>
      <c r="X50" s="29"/>
    </row>
    <row r="51" spans="2:24" ht="30" hidden="1">
      <c r="B51" s="77" t="s">
        <v>181</v>
      </c>
      <c r="C51" s="114"/>
      <c r="D51" s="43">
        <v>1</v>
      </c>
      <c r="E51" s="43">
        <v>13</v>
      </c>
      <c r="F51" s="47" t="s">
        <v>163</v>
      </c>
      <c r="G51" s="48" t="s">
        <v>19</v>
      </c>
      <c r="H51" s="48" t="s">
        <v>94</v>
      </c>
      <c r="I51" s="48" t="s">
        <v>180</v>
      </c>
      <c r="J51" s="48" t="s">
        <v>19</v>
      </c>
      <c r="K51" s="53"/>
      <c r="L51" s="99">
        <f>L52</f>
        <v>0</v>
      </c>
      <c r="M51" s="23"/>
      <c r="N51" s="15"/>
      <c r="W51" s="29"/>
      <c r="X51" s="29"/>
    </row>
    <row r="52" spans="2:24" ht="15" hidden="1">
      <c r="B52" s="77" t="s">
        <v>166</v>
      </c>
      <c r="C52" s="114"/>
      <c r="D52" s="43">
        <v>1</v>
      </c>
      <c r="E52" s="43">
        <v>13</v>
      </c>
      <c r="F52" s="47" t="s">
        <v>163</v>
      </c>
      <c r="G52" s="48" t="s">
        <v>19</v>
      </c>
      <c r="H52" s="48" t="s">
        <v>94</v>
      </c>
      <c r="I52" s="48" t="s">
        <v>180</v>
      </c>
      <c r="J52" s="48" t="s">
        <v>19</v>
      </c>
      <c r="K52" s="53">
        <v>360</v>
      </c>
      <c r="L52" s="99">
        <v>0</v>
      </c>
      <c r="M52" s="23"/>
      <c r="N52" s="15"/>
      <c r="W52" s="29"/>
      <c r="X52" s="29"/>
    </row>
    <row r="53" spans="2:24" ht="15">
      <c r="B53" s="46" t="s">
        <v>12</v>
      </c>
      <c r="C53" s="48">
        <v>871</v>
      </c>
      <c r="D53" s="43">
        <v>1</v>
      </c>
      <c r="E53" s="43">
        <v>13</v>
      </c>
      <c r="F53" s="47" t="s">
        <v>34</v>
      </c>
      <c r="G53" s="48" t="s">
        <v>19</v>
      </c>
      <c r="H53" s="48" t="s">
        <v>94</v>
      </c>
      <c r="I53" s="48" t="s">
        <v>13</v>
      </c>
      <c r="J53" s="50" t="s">
        <v>19</v>
      </c>
      <c r="K53" s="51" t="s">
        <v>36</v>
      </c>
      <c r="L53" s="99">
        <f>L54</f>
        <v>264000</v>
      </c>
      <c r="M53" s="23" t="e">
        <f>SUM(M54)</f>
        <v>#REF!</v>
      </c>
      <c r="N53" s="15" t="e">
        <f>SUM(N54)</f>
        <v>#REF!</v>
      </c>
      <c r="W53" s="15">
        <f>SUM(W54)</f>
        <v>0</v>
      </c>
      <c r="X53" s="15">
        <f>SUM(X54)</f>
        <v>0</v>
      </c>
    </row>
    <row r="54" spans="2:24" ht="19.5" customHeight="1">
      <c r="B54" s="78" t="s">
        <v>100</v>
      </c>
      <c r="C54" s="115">
        <v>871</v>
      </c>
      <c r="D54" s="43">
        <v>1</v>
      </c>
      <c r="E54" s="43">
        <v>13</v>
      </c>
      <c r="F54" s="47" t="s">
        <v>34</v>
      </c>
      <c r="G54" s="48" t="s">
        <v>14</v>
      </c>
      <c r="H54" s="48" t="s">
        <v>94</v>
      </c>
      <c r="I54" s="48" t="s">
        <v>13</v>
      </c>
      <c r="J54" s="48" t="s">
        <v>19</v>
      </c>
      <c r="K54" s="44" t="s">
        <v>36</v>
      </c>
      <c r="L54" s="99">
        <f>L55+L58+L61+L63+L65</f>
        <v>264000</v>
      </c>
      <c r="M54" s="23" t="e">
        <f>SUM(#REF!)</f>
        <v>#REF!</v>
      </c>
      <c r="N54" s="15" t="e">
        <f>SUM(#REF!)</f>
        <v>#REF!</v>
      </c>
      <c r="W54" s="15"/>
      <c r="X54" s="15"/>
    </row>
    <row r="55" spans="2:24" ht="46.5" customHeight="1">
      <c r="B55" s="79" t="s">
        <v>101</v>
      </c>
      <c r="C55" s="115">
        <v>871</v>
      </c>
      <c r="D55" s="43">
        <v>1</v>
      </c>
      <c r="E55" s="43">
        <v>13</v>
      </c>
      <c r="F55" s="47" t="s">
        <v>34</v>
      </c>
      <c r="G55" s="48" t="s">
        <v>14</v>
      </c>
      <c r="H55" s="48" t="s">
        <v>94</v>
      </c>
      <c r="I55" s="48" t="s">
        <v>90</v>
      </c>
      <c r="J55" s="48" t="s">
        <v>19</v>
      </c>
      <c r="K55" s="44" t="s">
        <v>36</v>
      </c>
      <c r="L55" s="99">
        <f>L56+L57</f>
        <v>209000</v>
      </c>
      <c r="M55" s="23" t="e">
        <f>SUM(#REF!)</f>
        <v>#REF!</v>
      </c>
      <c r="N55" s="15" t="e">
        <f>SUM(#REF!)</f>
        <v>#REF!</v>
      </c>
      <c r="W55" s="15"/>
      <c r="X55" s="15"/>
    </row>
    <row r="56" spans="2:24" ht="30">
      <c r="B56" s="46" t="s">
        <v>97</v>
      </c>
      <c r="C56" s="48">
        <v>871</v>
      </c>
      <c r="D56" s="43">
        <v>1</v>
      </c>
      <c r="E56" s="43">
        <v>13</v>
      </c>
      <c r="F56" s="47" t="s">
        <v>34</v>
      </c>
      <c r="G56" s="48" t="s">
        <v>14</v>
      </c>
      <c r="H56" s="48" t="s">
        <v>94</v>
      </c>
      <c r="I56" s="48" t="s">
        <v>90</v>
      </c>
      <c r="J56" s="48" t="s">
        <v>19</v>
      </c>
      <c r="K56" s="44">
        <v>240</v>
      </c>
      <c r="L56" s="99">
        <v>200000</v>
      </c>
      <c r="M56" s="23" t="e">
        <f>SUM(M61,#REF!,#REF!,#REF!,#REF!,#REF!,#REF!)</f>
        <v>#REF!</v>
      </c>
      <c r="N56" s="15" t="e">
        <f>SUM(N61,#REF!,#REF!,#REF!,#REF!,#REF!,#REF!)</f>
        <v>#REF!</v>
      </c>
      <c r="W56" s="15">
        <v>6136.1</v>
      </c>
      <c r="X56" s="15">
        <v>6306.3</v>
      </c>
    </row>
    <row r="57" spans="2:24" ht="15">
      <c r="B57" s="46" t="s">
        <v>98</v>
      </c>
      <c r="C57" s="50">
        <v>871</v>
      </c>
      <c r="D57" s="49">
        <v>1</v>
      </c>
      <c r="E57" s="43">
        <v>13</v>
      </c>
      <c r="F57" s="47" t="s">
        <v>34</v>
      </c>
      <c r="G57" s="48" t="s">
        <v>14</v>
      </c>
      <c r="H57" s="48" t="s">
        <v>94</v>
      </c>
      <c r="I57" s="48" t="s">
        <v>90</v>
      </c>
      <c r="J57" s="50" t="s">
        <v>19</v>
      </c>
      <c r="K57" s="51">
        <v>850</v>
      </c>
      <c r="L57" s="99">
        <v>9000</v>
      </c>
      <c r="M57" s="23">
        <v>18459.9</v>
      </c>
      <c r="N57" s="15">
        <v>15337.1</v>
      </c>
      <c r="W57" s="29">
        <v>80</v>
      </c>
      <c r="X57" s="29">
        <v>40</v>
      </c>
    </row>
    <row r="58" spans="2:24" ht="46.5" customHeight="1" hidden="1">
      <c r="B58" s="79" t="s">
        <v>112</v>
      </c>
      <c r="C58" s="115"/>
      <c r="D58" s="43">
        <v>1</v>
      </c>
      <c r="E58" s="43">
        <v>13</v>
      </c>
      <c r="F58" s="47" t="s">
        <v>34</v>
      </c>
      <c r="G58" s="48" t="s">
        <v>14</v>
      </c>
      <c r="H58" s="48" t="s">
        <v>94</v>
      </c>
      <c r="I58" s="48" t="s">
        <v>113</v>
      </c>
      <c r="J58" s="48" t="s">
        <v>19</v>
      </c>
      <c r="K58" s="44" t="s">
        <v>36</v>
      </c>
      <c r="L58" s="99">
        <f>L59+L60</f>
        <v>0</v>
      </c>
      <c r="M58" s="23" t="e">
        <f>SUM(#REF!)</f>
        <v>#REF!</v>
      </c>
      <c r="N58" s="15" t="e">
        <f>SUM(#REF!)</f>
        <v>#REF!</v>
      </c>
      <c r="W58" s="15"/>
      <c r="X58" s="15"/>
    </row>
    <row r="59" spans="2:24" ht="30" hidden="1">
      <c r="B59" s="46" t="s">
        <v>97</v>
      </c>
      <c r="C59" s="48"/>
      <c r="D59" s="43">
        <v>1</v>
      </c>
      <c r="E59" s="43">
        <v>13</v>
      </c>
      <c r="F59" s="47" t="s">
        <v>34</v>
      </c>
      <c r="G59" s="48" t="s">
        <v>14</v>
      </c>
      <c r="H59" s="48" t="s">
        <v>94</v>
      </c>
      <c r="I59" s="48" t="s">
        <v>113</v>
      </c>
      <c r="J59" s="48" t="s">
        <v>19</v>
      </c>
      <c r="K59" s="44">
        <v>240</v>
      </c>
      <c r="L59" s="99">
        <v>0</v>
      </c>
      <c r="M59" s="23" t="e">
        <f>SUM(M67,#REF!,#REF!,#REF!,#REF!,#REF!,#REF!)</f>
        <v>#REF!</v>
      </c>
      <c r="N59" s="15" t="e">
        <f>SUM(N67,#REF!,#REF!,#REF!,#REF!,#REF!,#REF!)</f>
        <v>#REF!</v>
      </c>
      <c r="W59" s="15">
        <v>6136.1</v>
      </c>
      <c r="X59" s="15">
        <v>6306.3</v>
      </c>
    </row>
    <row r="60" spans="2:24" ht="16.5" customHeight="1" hidden="1">
      <c r="B60" s="46" t="s">
        <v>98</v>
      </c>
      <c r="C60" s="50"/>
      <c r="D60" s="49">
        <v>1</v>
      </c>
      <c r="E60" s="43">
        <v>13</v>
      </c>
      <c r="F60" s="47" t="s">
        <v>34</v>
      </c>
      <c r="G60" s="48" t="s">
        <v>14</v>
      </c>
      <c r="H60" s="48" t="s">
        <v>94</v>
      </c>
      <c r="I60" s="48" t="s">
        <v>113</v>
      </c>
      <c r="J60" s="50" t="s">
        <v>19</v>
      </c>
      <c r="K60" s="51">
        <v>850</v>
      </c>
      <c r="L60" s="99">
        <v>0</v>
      </c>
      <c r="M60" s="23">
        <v>18459.9</v>
      </c>
      <c r="N60" s="15">
        <v>15337.1</v>
      </c>
      <c r="W60" s="29">
        <v>80</v>
      </c>
      <c r="X60" s="29">
        <v>40</v>
      </c>
    </row>
    <row r="61" spans="2:24" ht="45" hidden="1">
      <c r="B61" s="79" t="s">
        <v>64</v>
      </c>
      <c r="C61" s="115"/>
      <c r="D61" s="43">
        <v>1</v>
      </c>
      <c r="E61" s="43">
        <v>13</v>
      </c>
      <c r="F61" s="47" t="s">
        <v>34</v>
      </c>
      <c r="G61" s="48" t="s">
        <v>14</v>
      </c>
      <c r="H61" s="48" t="s">
        <v>94</v>
      </c>
      <c r="I61" s="48" t="s">
        <v>65</v>
      </c>
      <c r="J61" s="48" t="s">
        <v>19</v>
      </c>
      <c r="K61" s="44" t="s">
        <v>36</v>
      </c>
      <c r="L61" s="99">
        <f>L62</f>
        <v>0</v>
      </c>
      <c r="M61" s="23" t="e">
        <f>SUM(#REF!)</f>
        <v>#REF!</v>
      </c>
      <c r="N61" s="15" t="e">
        <f>SUM(#REF!)</f>
        <v>#REF!</v>
      </c>
      <c r="W61" s="15"/>
      <c r="X61" s="15"/>
    </row>
    <row r="62" spans="2:24" ht="15" hidden="1">
      <c r="B62" s="77" t="s">
        <v>153</v>
      </c>
      <c r="C62" s="114"/>
      <c r="D62" s="43">
        <v>1</v>
      </c>
      <c r="E62" s="43">
        <v>13</v>
      </c>
      <c r="F62" s="47" t="s">
        <v>34</v>
      </c>
      <c r="G62" s="48" t="s">
        <v>14</v>
      </c>
      <c r="H62" s="48" t="s">
        <v>94</v>
      </c>
      <c r="I62" s="48" t="s">
        <v>65</v>
      </c>
      <c r="J62" s="50" t="s">
        <v>19</v>
      </c>
      <c r="K62" s="51">
        <v>520</v>
      </c>
      <c r="L62" s="99">
        <v>0</v>
      </c>
      <c r="M62" s="23" t="e">
        <f>SUM(#REF!)</f>
        <v>#REF!</v>
      </c>
      <c r="N62" s="15" t="e">
        <f>SUM(#REF!)</f>
        <v>#REF!</v>
      </c>
      <c r="W62" s="15"/>
      <c r="X62" s="15"/>
    </row>
    <row r="63" spans="2:24" ht="45" hidden="1">
      <c r="B63" s="96" t="s">
        <v>178</v>
      </c>
      <c r="C63" s="116"/>
      <c r="D63" s="43">
        <v>1</v>
      </c>
      <c r="E63" s="43">
        <v>13</v>
      </c>
      <c r="F63" s="47" t="s">
        <v>34</v>
      </c>
      <c r="G63" s="48" t="s">
        <v>14</v>
      </c>
      <c r="H63" s="48" t="s">
        <v>94</v>
      </c>
      <c r="I63" s="48" t="s">
        <v>177</v>
      </c>
      <c r="J63" s="48" t="s">
        <v>19</v>
      </c>
      <c r="K63" s="44" t="s">
        <v>36</v>
      </c>
      <c r="L63" s="99">
        <f>L64</f>
        <v>0</v>
      </c>
      <c r="M63" s="23" t="e">
        <f>SUM(#REF!)</f>
        <v>#REF!</v>
      </c>
      <c r="N63" s="15" t="e">
        <f>SUM(#REF!)</f>
        <v>#REF!</v>
      </c>
      <c r="W63" s="15"/>
      <c r="X63" s="15"/>
    </row>
    <row r="64" spans="2:24" ht="30" hidden="1">
      <c r="B64" s="46" t="s">
        <v>97</v>
      </c>
      <c r="C64" s="48"/>
      <c r="D64" s="43">
        <v>1</v>
      </c>
      <c r="E64" s="43">
        <v>13</v>
      </c>
      <c r="F64" s="47" t="s">
        <v>34</v>
      </c>
      <c r="G64" s="48" t="s">
        <v>14</v>
      </c>
      <c r="H64" s="48" t="s">
        <v>94</v>
      </c>
      <c r="I64" s="48" t="s">
        <v>177</v>
      </c>
      <c r="J64" s="48" t="s">
        <v>19</v>
      </c>
      <c r="K64" s="44">
        <v>240</v>
      </c>
      <c r="L64" s="99">
        <v>0</v>
      </c>
      <c r="M64" s="23" t="e">
        <f>SUM(M71,#REF!,#REF!,#REF!,#REF!,#REF!,#REF!)</f>
        <v>#REF!</v>
      </c>
      <c r="N64" s="15" t="e">
        <f>SUM(N71,#REF!,#REF!,#REF!,#REF!,#REF!,#REF!)</f>
        <v>#REF!</v>
      </c>
      <c r="W64" s="15">
        <v>6136.1</v>
      </c>
      <c r="X64" s="15">
        <v>6306.3</v>
      </c>
    </row>
    <row r="65" spans="2:24" ht="15">
      <c r="B65" s="79" t="s">
        <v>115</v>
      </c>
      <c r="C65" s="115">
        <v>871</v>
      </c>
      <c r="D65" s="43">
        <v>1</v>
      </c>
      <c r="E65" s="43">
        <v>13</v>
      </c>
      <c r="F65" s="47" t="s">
        <v>34</v>
      </c>
      <c r="G65" s="48" t="s">
        <v>14</v>
      </c>
      <c r="H65" s="48" t="s">
        <v>94</v>
      </c>
      <c r="I65" s="48" t="s">
        <v>114</v>
      </c>
      <c r="J65" s="48" t="s">
        <v>19</v>
      </c>
      <c r="K65" s="44" t="s">
        <v>36</v>
      </c>
      <c r="L65" s="99">
        <f>L66</f>
        <v>55000</v>
      </c>
      <c r="M65" s="23" t="e">
        <f>SUM(#REF!)</f>
        <v>#REF!</v>
      </c>
      <c r="N65" s="15" t="e">
        <f>SUM(#REF!)</f>
        <v>#REF!</v>
      </c>
      <c r="W65" s="15"/>
      <c r="X65" s="15"/>
    </row>
    <row r="66" spans="2:24" ht="30">
      <c r="B66" s="46" t="s">
        <v>97</v>
      </c>
      <c r="C66" s="48">
        <v>871</v>
      </c>
      <c r="D66" s="43">
        <v>1</v>
      </c>
      <c r="E66" s="43">
        <v>13</v>
      </c>
      <c r="F66" s="47" t="s">
        <v>34</v>
      </c>
      <c r="G66" s="48" t="s">
        <v>14</v>
      </c>
      <c r="H66" s="48" t="s">
        <v>94</v>
      </c>
      <c r="I66" s="48" t="s">
        <v>114</v>
      </c>
      <c r="J66" s="48" t="s">
        <v>19</v>
      </c>
      <c r="K66" s="44">
        <v>240</v>
      </c>
      <c r="L66" s="99">
        <v>55000</v>
      </c>
      <c r="M66" s="23" t="e">
        <f>SUM(M72,#REF!,#REF!,#REF!,#REF!,#REF!,#REF!)</f>
        <v>#REF!</v>
      </c>
      <c r="N66" s="15" t="e">
        <f>SUM(N72,#REF!,#REF!,#REF!,#REF!,#REF!,#REF!)</f>
        <v>#REF!</v>
      </c>
      <c r="W66" s="15">
        <v>6136.1</v>
      </c>
      <c r="X66" s="15">
        <v>6306.3</v>
      </c>
    </row>
    <row r="67" spans="2:24" ht="18.75">
      <c r="B67" s="54" t="s">
        <v>46</v>
      </c>
      <c r="C67" s="113">
        <v>871</v>
      </c>
      <c r="D67" s="55">
        <v>2</v>
      </c>
      <c r="E67" s="43" t="s">
        <v>36</v>
      </c>
      <c r="F67" s="47" t="s">
        <v>36</v>
      </c>
      <c r="G67" s="48" t="s">
        <v>36</v>
      </c>
      <c r="H67" s="48"/>
      <c r="I67" s="48" t="s">
        <v>36</v>
      </c>
      <c r="J67" s="50"/>
      <c r="K67" s="51" t="s">
        <v>36</v>
      </c>
      <c r="L67" s="100">
        <f>L68</f>
        <v>244558.79</v>
      </c>
      <c r="M67" s="24" t="e">
        <f>SUM(M68)</f>
        <v>#REF!</v>
      </c>
      <c r="N67" s="18" t="e">
        <f>SUM(N68)</f>
        <v>#REF!</v>
      </c>
      <c r="W67" s="16" t="e">
        <f aca="true" t="shared" si="2" ref="W67:X70">SUM(W68)</f>
        <v>#REF!</v>
      </c>
      <c r="X67" s="16" t="e">
        <f t="shared" si="2"/>
        <v>#REF!</v>
      </c>
    </row>
    <row r="68" spans="2:24" ht="28.5">
      <c r="B68" s="42" t="s">
        <v>47</v>
      </c>
      <c r="C68" s="48">
        <v>871</v>
      </c>
      <c r="D68" s="43">
        <v>2</v>
      </c>
      <c r="E68" s="43">
        <v>3</v>
      </c>
      <c r="F68" s="47" t="s">
        <v>36</v>
      </c>
      <c r="G68" s="48" t="s">
        <v>36</v>
      </c>
      <c r="H68" s="48"/>
      <c r="I68" s="48" t="s">
        <v>36</v>
      </c>
      <c r="J68" s="50"/>
      <c r="K68" s="51" t="s">
        <v>36</v>
      </c>
      <c r="L68" s="99">
        <f>L69</f>
        <v>244558.79</v>
      </c>
      <c r="M68" s="23" t="e">
        <f>SUM(#REF!)</f>
        <v>#REF!</v>
      </c>
      <c r="N68" s="17" t="e">
        <f>SUM(#REF!)</f>
        <v>#REF!</v>
      </c>
      <c r="W68" s="15" t="e">
        <f t="shared" si="2"/>
        <v>#REF!</v>
      </c>
      <c r="X68" s="15" t="e">
        <f t="shared" si="2"/>
        <v>#REF!</v>
      </c>
    </row>
    <row r="69" spans="2:24" ht="15">
      <c r="B69" s="75" t="s">
        <v>61</v>
      </c>
      <c r="C69" s="48">
        <v>871</v>
      </c>
      <c r="D69" s="43">
        <v>2</v>
      </c>
      <c r="E69" s="43">
        <v>3</v>
      </c>
      <c r="F69" s="47" t="s">
        <v>62</v>
      </c>
      <c r="G69" s="48" t="s">
        <v>19</v>
      </c>
      <c r="H69" s="48" t="s">
        <v>94</v>
      </c>
      <c r="I69" s="48" t="s">
        <v>13</v>
      </c>
      <c r="J69" s="50" t="s">
        <v>19</v>
      </c>
      <c r="K69" s="51" t="s">
        <v>36</v>
      </c>
      <c r="L69" s="99">
        <f>L70</f>
        <v>244558.79</v>
      </c>
      <c r="M69" s="23">
        <f>SUM(M70)</f>
        <v>682.7</v>
      </c>
      <c r="N69" s="17">
        <f>SUM(N70)</f>
        <v>684.1</v>
      </c>
      <c r="W69" s="15" t="e">
        <f>SUM(#REF!)</f>
        <v>#REF!</v>
      </c>
      <c r="X69" s="15" t="e">
        <f>SUM(#REF!)</f>
        <v>#REF!</v>
      </c>
    </row>
    <row r="70" spans="2:24" ht="60">
      <c r="B70" s="76" t="s">
        <v>28</v>
      </c>
      <c r="C70" s="50">
        <v>871</v>
      </c>
      <c r="D70" s="49">
        <v>2</v>
      </c>
      <c r="E70" s="43">
        <v>3</v>
      </c>
      <c r="F70" s="47" t="s">
        <v>62</v>
      </c>
      <c r="G70" s="48" t="s">
        <v>20</v>
      </c>
      <c r="H70" s="48" t="s">
        <v>94</v>
      </c>
      <c r="I70" s="48" t="s">
        <v>29</v>
      </c>
      <c r="J70" s="50" t="s">
        <v>19</v>
      </c>
      <c r="K70" s="51"/>
      <c r="L70" s="99">
        <f>L71+L72</f>
        <v>244558.79</v>
      </c>
      <c r="M70" s="23">
        <f>SUM(M71)</f>
        <v>682.7</v>
      </c>
      <c r="N70" s="17">
        <f>SUM(N71)</f>
        <v>684.1</v>
      </c>
      <c r="W70" s="15">
        <f t="shared" si="2"/>
        <v>681.5</v>
      </c>
      <c r="X70" s="15">
        <f t="shared" si="2"/>
        <v>681.5</v>
      </c>
    </row>
    <row r="71" spans="2:24" ht="30">
      <c r="B71" s="46" t="s">
        <v>96</v>
      </c>
      <c r="C71" s="50">
        <v>871</v>
      </c>
      <c r="D71" s="49">
        <v>2</v>
      </c>
      <c r="E71" s="43">
        <v>3</v>
      </c>
      <c r="F71" s="47" t="s">
        <v>62</v>
      </c>
      <c r="G71" s="48" t="s">
        <v>20</v>
      </c>
      <c r="H71" s="48" t="s">
        <v>94</v>
      </c>
      <c r="I71" s="48" t="s">
        <v>29</v>
      </c>
      <c r="J71" s="50" t="s">
        <v>19</v>
      </c>
      <c r="K71" s="51">
        <v>120</v>
      </c>
      <c r="L71" s="99">
        <v>244558.79</v>
      </c>
      <c r="M71" s="23">
        <v>682.7</v>
      </c>
      <c r="N71" s="15">
        <v>684.1</v>
      </c>
      <c r="W71" s="15">
        <v>681.5</v>
      </c>
      <c r="X71" s="15">
        <v>681.5</v>
      </c>
    </row>
    <row r="72" spans="2:24" ht="30" hidden="1">
      <c r="B72" s="46" t="s">
        <v>97</v>
      </c>
      <c r="C72" s="50"/>
      <c r="D72" s="49">
        <v>2</v>
      </c>
      <c r="E72" s="43">
        <v>3</v>
      </c>
      <c r="F72" s="47" t="s">
        <v>62</v>
      </c>
      <c r="G72" s="48" t="s">
        <v>20</v>
      </c>
      <c r="H72" s="48" t="s">
        <v>94</v>
      </c>
      <c r="I72" s="48" t="s">
        <v>29</v>
      </c>
      <c r="J72" s="50" t="s">
        <v>19</v>
      </c>
      <c r="K72" s="83">
        <v>240</v>
      </c>
      <c r="L72" s="99">
        <v>0</v>
      </c>
      <c r="M72" s="23"/>
      <c r="N72" s="15"/>
      <c r="W72" s="15"/>
      <c r="X72" s="15"/>
    </row>
    <row r="73" spans="2:24" ht="37.5">
      <c r="B73" s="54" t="s">
        <v>48</v>
      </c>
      <c r="C73" s="113">
        <v>871</v>
      </c>
      <c r="D73" s="55">
        <v>3</v>
      </c>
      <c r="E73" s="43"/>
      <c r="F73" s="47"/>
      <c r="G73" s="48"/>
      <c r="H73" s="48"/>
      <c r="I73" s="48"/>
      <c r="J73" s="48"/>
      <c r="K73" s="44"/>
      <c r="L73" s="100">
        <f>L74+L79</f>
        <v>95000</v>
      </c>
      <c r="M73" s="24" t="e">
        <f>SUM(#REF!,M74)</f>
        <v>#REF!</v>
      </c>
      <c r="N73" s="16" t="e">
        <f>SUM(#REF!,N74)</f>
        <v>#REF!</v>
      </c>
      <c r="W73" s="16" t="e">
        <f>SUM(#REF!,W74)</f>
        <v>#REF!</v>
      </c>
      <c r="X73" s="16" t="e">
        <f>SUM(#REF!,X74)</f>
        <v>#REF!</v>
      </c>
    </row>
    <row r="74" spans="2:24" ht="57" hidden="1">
      <c r="B74" s="42" t="s">
        <v>49</v>
      </c>
      <c r="C74" s="113"/>
      <c r="D74" s="43">
        <v>3</v>
      </c>
      <c r="E74" s="43">
        <v>9</v>
      </c>
      <c r="F74" s="47"/>
      <c r="G74" s="48"/>
      <c r="H74" s="48"/>
      <c r="I74" s="48"/>
      <c r="J74" s="48"/>
      <c r="K74" s="44"/>
      <c r="L74" s="99">
        <f>L75</f>
        <v>0</v>
      </c>
      <c r="M74" s="23" t="e">
        <f>SUM(#REF!,#REF!,M77)</f>
        <v>#REF!</v>
      </c>
      <c r="N74" s="15" t="e">
        <f>SUM(#REF!,#REF!,N77)</f>
        <v>#REF!</v>
      </c>
      <c r="W74" s="29">
        <f aca="true" t="shared" si="3" ref="W74:X76">SUM(W75)</f>
        <v>211.1</v>
      </c>
      <c r="X74" s="29">
        <f t="shared" si="3"/>
        <v>185.1</v>
      </c>
    </row>
    <row r="75" spans="2:24" ht="15" hidden="1">
      <c r="B75" s="75" t="s">
        <v>12</v>
      </c>
      <c r="C75" s="48"/>
      <c r="D75" s="43">
        <v>3</v>
      </c>
      <c r="E75" s="43">
        <v>9</v>
      </c>
      <c r="F75" s="47" t="s">
        <v>34</v>
      </c>
      <c r="G75" s="48" t="s">
        <v>19</v>
      </c>
      <c r="H75" s="48" t="s">
        <v>94</v>
      </c>
      <c r="I75" s="48" t="s">
        <v>13</v>
      </c>
      <c r="J75" s="48" t="s">
        <v>19</v>
      </c>
      <c r="K75" s="44"/>
      <c r="L75" s="99">
        <f>L76</f>
        <v>0</v>
      </c>
      <c r="M75" s="23"/>
      <c r="N75" s="17"/>
      <c r="W75" s="28">
        <f t="shared" si="3"/>
        <v>211.1</v>
      </c>
      <c r="X75" s="28">
        <f t="shared" si="3"/>
        <v>185.1</v>
      </c>
    </row>
    <row r="76" spans="2:24" ht="15" hidden="1">
      <c r="B76" s="75" t="s">
        <v>100</v>
      </c>
      <c r="C76" s="50"/>
      <c r="D76" s="49">
        <v>3</v>
      </c>
      <c r="E76" s="43">
        <v>9</v>
      </c>
      <c r="F76" s="47" t="s">
        <v>34</v>
      </c>
      <c r="G76" s="48" t="s">
        <v>14</v>
      </c>
      <c r="H76" s="48" t="s">
        <v>94</v>
      </c>
      <c r="I76" s="48" t="s">
        <v>13</v>
      </c>
      <c r="J76" s="50" t="s">
        <v>19</v>
      </c>
      <c r="K76" s="51"/>
      <c r="L76" s="99">
        <f>L77</f>
        <v>0</v>
      </c>
      <c r="M76" s="23"/>
      <c r="N76" s="17"/>
      <c r="W76" s="28">
        <f t="shared" si="3"/>
        <v>211.1</v>
      </c>
      <c r="X76" s="28">
        <f t="shared" si="3"/>
        <v>185.1</v>
      </c>
    </row>
    <row r="77" spans="2:24" ht="45" hidden="1">
      <c r="B77" s="46" t="s">
        <v>102</v>
      </c>
      <c r="C77" s="50"/>
      <c r="D77" s="49">
        <v>3</v>
      </c>
      <c r="E77" s="43">
        <v>9</v>
      </c>
      <c r="F77" s="47" t="s">
        <v>34</v>
      </c>
      <c r="G77" s="48" t="s">
        <v>14</v>
      </c>
      <c r="H77" s="48" t="s">
        <v>94</v>
      </c>
      <c r="I77" s="48" t="s">
        <v>103</v>
      </c>
      <c r="J77" s="50" t="s">
        <v>19</v>
      </c>
      <c r="K77" s="51"/>
      <c r="L77" s="99">
        <f>L78</f>
        <v>0</v>
      </c>
      <c r="M77" s="23" t="e">
        <f>SUM(#REF!,M78,#REF!,#REF!)</f>
        <v>#REF!</v>
      </c>
      <c r="N77" s="15" t="e">
        <f>SUM(#REF!,N78,#REF!,#REF!)</f>
        <v>#REF!</v>
      </c>
      <c r="W77" s="15">
        <f>SUM(W78:W78)</f>
        <v>211.1</v>
      </c>
      <c r="X77" s="15">
        <f>SUM(X78:X78)</f>
        <v>185.1</v>
      </c>
    </row>
    <row r="78" spans="2:24" ht="30" hidden="1">
      <c r="B78" s="52" t="s">
        <v>97</v>
      </c>
      <c r="C78" s="50"/>
      <c r="D78" s="49">
        <v>3</v>
      </c>
      <c r="E78" s="43">
        <v>9</v>
      </c>
      <c r="F78" s="47" t="s">
        <v>34</v>
      </c>
      <c r="G78" s="48" t="s">
        <v>14</v>
      </c>
      <c r="H78" s="48" t="s">
        <v>94</v>
      </c>
      <c r="I78" s="48" t="s">
        <v>103</v>
      </c>
      <c r="J78" s="50" t="s">
        <v>19</v>
      </c>
      <c r="K78" s="51">
        <v>240</v>
      </c>
      <c r="L78" s="99">
        <v>0</v>
      </c>
      <c r="M78" s="23">
        <v>2</v>
      </c>
      <c r="N78" s="15">
        <v>2</v>
      </c>
      <c r="W78" s="15">
        <v>211.1</v>
      </c>
      <c r="X78" s="15">
        <v>185.1</v>
      </c>
    </row>
    <row r="79" spans="2:24" ht="48" customHeight="1">
      <c r="B79" s="42" t="s">
        <v>187</v>
      </c>
      <c r="C79" s="48">
        <v>871</v>
      </c>
      <c r="D79" s="43">
        <v>3</v>
      </c>
      <c r="E79" s="43">
        <v>10</v>
      </c>
      <c r="F79" s="47"/>
      <c r="G79" s="48"/>
      <c r="H79" s="48"/>
      <c r="I79" s="48"/>
      <c r="J79" s="50"/>
      <c r="K79" s="51"/>
      <c r="L79" s="99">
        <f>L80+L85</f>
        <v>95000</v>
      </c>
      <c r="M79" s="23"/>
      <c r="N79" s="15"/>
      <c r="W79" s="15"/>
      <c r="X79" s="15"/>
    </row>
    <row r="80" spans="2:24" ht="61.5" customHeight="1">
      <c r="B80" s="75" t="s">
        <v>195</v>
      </c>
      <c r="C80" s="48">
        <v>871</v>
      </c>
      <c r="D80" s="43">
        <v>3</v>
      </c>
      <c r="E80" s="43">
        <v>10</v>
      </c>
      <c r="F80" s="47" t="s">
        <v>148</v>
      </c>
      <c r="G80" s="48" t="s">
        <v>19</v>
      </c>
      <c r="H80" s="48" t="s">
        <v>19</v>
      </c>
      <c r="I80" s="48" t="s">
        <v>13</v>
      </c>
      <c r="J80" s="50" t="s">
        <v>19</v>
      </c>
      <c r="K80" s="51"/>
      <c r="L80" s="99">
        <f>L81+L83</f>
        <v>95000</v>
      </c>
      <c r="M80" s="23"/>
      <c r="N80" s="15"/>
      <c r="W80" s="15"/>
      <c r="X80" s="15"/>
    </row>
    <row r="81" spans="2:24" ht="45">
      <c r="B81" s="46" t="s">
        <v>149</v>
      </c>
      <c r="C81" s="50">
        <v>871</v>
      </c>
      <c r="D81" s="49">
        <v>3</v>
      </c>
      <c r="E81" s="43">
        <v>10</v>
      </c>
      <c r="F81" s="47" t="s">
        <v>148</v>
      </c>
      <c r="G81" s="48" t="s">
        <v>19</v>
      </c>
      <c r="H81" s="48" t="s">
        <v>94</v>
      </c>
      <c r="I81" s="48" t="s">
        <v>150</v>
      </c>
      <c r="J81" s="50" t="s">
        <v>19</v>
      </c>
      <c r="K81" s="51"/>
      <c r="L81" s="101">
        <f>L82</f>
        <v>95000</v>
      </c>
      <c r="M81" s="23"/>
      <c r="N81" s="15"/>
      <c r="W81" s="15"/>
      <c r="X81" s="15"/>
    </row>
    <row r="82" spans="2:24" ht="30">
      <c r="B82" s="52" t="s">
        <v>97</v>
      </c>
      <c r="C82" s="50">
        <v>871</v>
      </c>
      <c r="D82" s="49">
        <v>3</v>
      </c>
      <c r="E82" s="43">
        <v>10</v>
      </c>
      <c r="F82" s="47" t="s">
        <v>148</v>
      </c>
      <c r="G82" s="48" t="s">
        <v>19</v>
      </c>
      <c r="H82" s="48" t="s">
        <v>94</v>
      </c>
      <c r="I82" s="48" t="s">
        <v>150</v>
      </c>
      <c r="J82" s="50" t="s">
        <v>19</v>
      </c>
      <c r="K82" s="51">
        <v>240</v>
      </c>
      <c r="L82" s="101">
        <v>95000</v>
      </c>
      <c r="M82" s="23"/>
      <c r="N82" s="15"/>
      <c r="W82" s="15"/>
      <c r="X82" s="15"/>
    </row>
    <row r="83" spans="2:24" ht="33.75" customHeight="1" hidden="1">
      <c r="B83" s="46" t="s">
        <v>151</v>
      </c>
      <c r="C83" s="50"/>
      <c r="D83" s="49">
        <v>3</v>
      </c>
      <c r="E83" s="43">
        <v>10</v>
      </c>
      <c r="F83" s="47" t="s">
        <v>148</v>
      </c>
      <c r="G83" s="48" t="s">
        <v>19</v>
      </c>
      <c r="H83" s="48" t="s">
        <v>94</v>
      </c>
      <c r="I83" s="48" t="s">
        <v>152</v>
      </c>
      <c r="J83" s="50" t="s">
        <v>19</v>
      </c>
      <c r="K83" s="51"/>
      <c r="L83" s="106">
        <f>L84</f>
        <v>0</v>
      </c>
      <c r="M83" s="23"/>
      <c r="N83" s="15"/>
      <c r="W83" s="15"/>
      <c r="X83" s="15"/>
    </row>
    <row r="84" spans="2:24" ht="30" hidden="1">
      <c r="B84" s="52" t="s">
        <v>97</v>
      </c>
      <c r="C84" s="50"/>
      <c r="D84" s="49">
        <v>3</v>
      </c>
      <c r="E84" s="43">
        <v>10</v>
      </c>
      <c r="F84" s="47" t="s">
        <v>148</v>
      </c>
      <c r="G84" s="48" t="s">
        <v>19</v>
      </c>
      <c r="H84" s="48" t="s">
        <v>94</v>
      </c>
      <c r="I84" s="48" t="s">
        <v>152</v>
      </c>
      <c r="J84" s="50" t="s">
        <v>19</v>
      </c>
      <c r="K84" s="51">
        <v>240</v>
      </c>
      <c r="L84" s="106">
        <v>0</v>
      </c>
      <c r="M84" s="23"/>
      <c r="N84" s="15"/>
      <c r="W84" s="15"/>
      <c r="X84" s="15"/>
    </row>
    <row r="85" spans="2:24" ht="15" hidden="1">
      <c r="B85" s="75" t="s">
        <v>12</v>
      </c>
      <c r="C85" s="48"/>
      <c r="D85" s="43">
        <v>3</v>
      </c>
      <c r="E85" s="43">
        <v>10</v>
      </c>
      <c r="F85" s="47" t="s">
        <v>34</v>
      </c>
      <c r="G85" s="48" t="s">
        <v>19</v>
      </c>
      <c r="H85" s="48" t="s">
        <v>94</v>
      </c>
      <c r="I85" s="48" t="s">
        <v>13</v>
      </c>
      <c r="J85" s="48" t="s">
        <v>19</v>
      </c>
      <c r="K85" s="44"/>
      <c r="L85" s="99">
        <f>L86</f>
        <v>0</v>
      </c>
      <c r="M85" s="23"/>
      <c r="N85" s="17"/>
      <c r="W85" s="28">
        <f>SUM(W87)</f>
        <v>0</v>
      </c>
      <c r="X85" s="28">
        <f>SUM(X87)</f>
        <v>0</v>
      </c>
    </row>
    <row r="86" spans="2:24" ht="15" hidden="1">
      <c r="B86" s="75" t="s">
        <v>100</v>
      </c>
      <c r="C86" s="50"/>
      <c r="D86" s="49">
        <v>3</v>
      </c>
      <c r="E86" s="43">
        <v>10</v>
      </c>
      <c r="F86" s="47" t="s">
        <v>34</v>
      </c>
      <c r="G86" s="48" t="s">
        <v>14</v>
      </c>
      <c r="H86" s="48" t="s">
        <v>94</v>
      </c>
      <c r="I86" s="48" t="s">
        <v>13</v>
      </c>
      <c r="J86" s="50" t="s">
        <v>19</v>
      </c>
      <c r="K86" s="51"/>
      <c r="L86" s="99">
        <f>L87</f>
        <v>0</v>
      </c>
      <c r="M86" s="23"/>
      <c r="N86" s="17"/>
      <c r="W86" s="28">
        <f>SUM(W87)</f>
        <v>0</v>
      </c>
      <c r="X86" s="28">
        <f>SUM(X87)</f>
        <v>0</v>
      </c>
    </row>
    <row r="87" spans="2:24" ht="45" hidden="1">
      <c r="B87" s="75" t="s">
        <v>145</v>
      </c>
      <c r="C87" s="48"/>
      <c r="D87" s="43">
        <v>3</v>
      </c>
      <c r="E87" s="43">
        <v>10</v>
      </c>
      <c r="F87" s="47" t="s">
        <v>34</v>
      </c>
      <c r="G87" s="48" t="s">
        <v>14</v>
      </c>
      <c r="H87" s="48" t="s">
        <v>94</v>
      </c>
      <c r="I87" s="48" t="s">
        <v>135</v>
      </c>
      <c r="J87" s="50" t="s">
        <v>19</v>
      </c>
      <c r="K87" s="51"/>
      <c r="L87" s="99">
        <f>L88</f>
        <v>0</v>
      </c>
      <c r="M87" s="23"/>
      <c r="N87" s="15"/>
      <c r="W87" s="15"/>
      <c r="X87" s="15"/>
    </row>
    <row r="88" spans="2:24" ht="30" hidden="1">
      <c r="B88" s="52" t="s">
        <v>97</v>
      </c>
      <c r="C88" s="50"/>
      <c r="D88" s="49">
        <v>3</v>
      </c>
      <c r="E88" s="43">
        <v>10</v>
      </c>
      <c r="F88" s="47" t="s">
        <v>34</v>
      </c>
      <c r="G88" s="48" t="s">
        <v>14</v>
      </c>
      <c r="H88" s="48" t="s">
        <v>94</v>
      </c>
      <c r="I88" s="48" t="s">
        <v>135</v>
      </c>
      <c r="J88" s="50" t="s">
        <v>19</v>
      </c>
      <c r="K88" s="51">
        <v>240</v>
      </c>
      <c r="L88" s="101">
        <v>0</v>
      </c>
      <c r="M88" s="23"/>
      <c r="N88" s="15"/>
      <c r="W88" s="15"/>
      <c r="X88" s="15"/>
    </row>
    <row r="89" spans="2:24" ht="18.75">
      <c r="B89" s="54" t="s">
        <v>50</v>
      </c>
      <c r="C89" s="113">
        <v>871</v>
      </c>
      <c r="D89" s="55">
        <v>4</v>
      </c>
      <c r="E89" s="43" t="s">
        <v>36</v>
      </c>
      <c r="F89" s="47" t="s">
        <v>36</v>
      </c>
      <c r="G89" s="48" t="s">
        <v>36</v>
      </c>
      <c r="H89" s="48"/>
      <c r="I89" s="48" t="s">
        <v>36</v>
      </c>
      <c r="J89" s="50"/>
      <c r="K89" s="51" t="s">
        <v>36</v>
      </c>
      <c r="L89" s="100">
        <f>L90+L101+L106</f>
        <v>9822088.34</v>
      </c>
      <c r="M89" s="24" t="e">
        <f>SUM(#REF!,#REF!,M90,#REF!)</f>
        <v>#REF!</v>
      </c>
      <c r="N89" s="16" t="e">
        <f>SUM(#REF!,#REF!,N90,#REF!)</f>
        <v>#REF!</v>
      </c>
      <c r="W89" s="33" t="e">
        <f>SUM(#REF!,W90,#REF!)</f>
        <v>#REF!</v>
      </c>
      <c r="X89" s="33" t="e">
        <f>SUM(#REF!,X90,#REF!)</f>
        <v>#REF!</v>
      </c>
    </row>
    <row r="90" spans="2:24" ht="15">
      <c r="B90" s="42" t="s">
        <v>3</v>
      </c>
      <c r="C90" s="48">
        <v>871</v>
      </c>
      <c r="D90" s="43">
        <v>4</v>
      </c>
      <c r="E90" s="43">
        <v>9</v>
      </c>
      <c r="F90" s="47" t="s">
        <v>36</v>
      </c>
      <c r="G90" s="48" t="s">
        <v>36</v>
      </c>
      <c r="H90" s="48"/>
      <c r="I90" s="48" t="s">
        <v>36</v>
      </c>
      <c r="J90" s="50"/>
      <c r="K90" s="51" t="s">
        <v>36</v>
      </c>
      <c r="L90" s="99">
        <f>L91</f>
        <v>9633034.34</v>
      </c>
      <c r="M90" s="23" t="e">
        <f>SUM(M91,#REF!)</f>
        <v>#REF!</v>
      </c>
      <c r="N90" s="15" t="e">
        <f>SUM(N91,#REF!)</f>
        <v>#REF!</v>
      </c>
      <c r="W90" s="29" t="e">
        <f aca="true" t="shared" si="4" ref="W90:X92">SUM(W91)</f>
        <v>#REF!</v>
      </c>
      <c r="X90" s="29" t="e">
        <f t="shared" si="4"/>
        <v>#REF!</v>
      </c>
    </row>
    <row r="91" spans="2:24" ht="15">
      <c r="B91" s="75" t="s">
        <v>12</v>
      </c>
      <c r="C91" s="48">
        <v>871</v>
      </c>
      <c r="D91" s="43">
        <v>4</v>
      </c>
      <c r="E91" s="43">
        <v>9</v>
      </c>
      <c r="F91" s="47" t="s">
        <v>34</v>
      </c>
      <c r="G91" s="48" t="s">
        <v>19</v>
      </c>
      <c r="H91" s="48" t="s">
        <v>94</v>
      </c>
      <c r="I91" s="48" t="s">
        <v>13</v>
      </c>
      <c r="J91" s="50" t="s">
        <v>19</v>
      </c>
      <c r="K91" s="51" t="s">
        <v>36</v>
      </c>
      <c r="L91" s="99">
        <f>L92</f>
        <v>9633034.34</v>
      </c>
      <c r="M91" s="23" t="e">
        <f>SUM(M92)</f>
        <v>#REF!</v>
      </c>
      <c r="N91" s="15" t="e">
        <f>SUM(N92)</f>
        <v>#REF!</v>
      </c>
      <c r="W91" s="15" t="e">
        <f t="shared" si="4"/>
        <v>#REF!</v>
      </c>
      <c r="X91" s="15" t="e">
        <f t="shared" si="4"/>
        <v>#REF!</v>
      </c>
    </row>
    <row r="92" spans="2:24" ht="15">
      <c r="B92" s="75" t="s">
        <v>100</v>
      </c>
      <c r="C92" s="50">
        <v>871</v>
      </c>
      <c r="D92" s="49">
        <v>4</v>
      </c>
      <c r="E92" s="43">
        <v>9</v>
      </c>
      <c r="F92" s="47" t="s">
        <v>34</v>
      </c>
      <c r="G92" s="48" t="s">
        <v>14</v>
      </c>
      <c r="H92" s="48" t="s">
        <v>94</v>
      </c>
      <c r="I92" s="48" t="s">
        <v>13</v>
      </c>
      <c r="J92" s="50" t="s">
        <v>19</v>
      </c>
      <c r="K92" s="51"/>
      <c r="L92" s="99">
        <f>L93+L95++L97+L99</f>
        <v>9633034.34</v>
      </c>
      <c r="M92" s="23" t="e">
        <f>SUM(#REF!)</f>
        <v>#REF!</v>
      </c>
      <c r="N92" s="15" t="e">
        <f>SUM(#REF!)</f>
        <v>#REF!</v>
      </c>
      <c r="W92" s="15" t="e">
        <f t="shared" si="4"/>
        <v>#REF!</v>
      </c>
      <c r="X92" s="15" t="e">
        <f t="shared" si="4"/>
        <v>#REF!</v>
      </c>
    </row>
    <row r="93" spans="2:24" ht="75" hidden="1">
      <c r="B93" s="75" t="s">
        <v>85</v>
      </c>
      <c r="C93" s="50"/>
      <c r="D93" s="49">
        <v>4</v>
      </c>
      <c r="E93" s="43">
        <v>9</v>
      </c>
      <c r="F93" s="47" t="s">
        <v>34</v>
      </c>
      <c r="G93" s="48" t="s">
        <v>14</v>
      </c>
      <c r="H93" s="48" t="s">
        <v>94</v>
      </c>
      <c r="I93" s="48" t="s">
        <v>30</v>
      </c>
      <c r="J93" s="50" t="s">
        <v>19</v>
      </c>
      <c r="K93" s="83"/>
      <c r="L93" s="99">
        <f>L94</f>
        <v>0</v>
      </c>
      <c r="M93" s="23"/>
      <c r="N93" s="23"/>
      <c r="W93" s="15" t="e">
        <f>SUM(W94,#REF!,#REF!)</f>
        <v>#REF!</v>
      </c>
      <c r="X93" s="15" t="e">
        <f>SUM(X94,#REF!,#REF!)</f>
        <v>#REF!</v>
      </c>
    </row>
    <row r="94" spans="2:24" ht="30" hidden="1">
      <c r="B94" s="52" t="s">
        <v>16</v>
      </c>
      <c r="C94" s="50"/>
      <c r="D94" s="49">
        <v>4</v>
      </c>
      <c r="E94" s="43">
        <v>9</v>
      </c>
      <c r="F94" s="47" t="s">
        <v>34</v>
      </c>
      <c r="G94" s="48" t="s">
        <v>14</v>
      </c>
      <c r="H94" s="48" t="s">
        <v>94</v>
      </c>
      <c r="I94" s="48" t="s">
        <v>30</v>
      </c>
      <c r="J94" s="50" t="s">
        <v>19</v>
      </c>
      <c r="K94" s="51">
        <v>200</v>
      </c>
      <c r="L94" s="99">
        <v>0</v>
      </c>
      <c r="M94" s="23"/>
      <c r="N94" s="23"/>
      <c r="W94" s="15"/>
      <c r="X94" s="15"/>
    </row>
    <row r="95" spans="2:24" ht="45">
      <c r="B95" s="46" t="s">
        <v>154</v>
      </c>
      <c r="C95" s="48">
        <v>871</v>
      </c>
      <c r="D95" s="43">
        <v>4</v>
      </c>
      <c r="E95" s="43">
        <v>9</v>
      </c>
      <c r="F95" s="47" t="s">
        <v>34</v>
      </c>
      <c r="G95" s="48" t="s">
        <v>14</v>
      </c>
      <c r="H95" s="48" t="s">
        <v>94</v>
      </c>
      <c r="I95" s="48" t="s">
        <v>155</v>
      </c>
      <c r="J95" s="50" t="s">
        <v>19</v>
      </c>
      <c r="K95" s="51" t="s">
        <v>36</v>
      </c>
      <c r="L95" s="99">
        <f>L96</f>
        <v>5660247.02</v>
      </c>
      <c r="M95" s="23" t="e">
        <f>SUM(#REF!,#REF!)</f>
        <v>#REF!</v>
      </c>
      <c r="N95" s="15" t="e">
        <f>SUM(#REF!,#REF!)</f>
        <v>#REF!</v>
      </c>
      <c r="W95" s="15" t="e">
        <f>SUM(#REF!)</f>
        <v>#REF!</v>
      </c>
      <c r="X95" s="15" t="e">
        <f>SUM(#REF!)</f>
        <v>#REF!</v>
      </c>
    </row>
    <row r="96" spans="2:24" ht="30">
      <c r="B96" s="52" t="s">
        <v>97</v>
      </c>
      <c r="C96" s="48">
        <v>871</v>
      </c>
      <c r="D96" s="43">
        <v>4</v>
      </c>
      <c r="E96" s="43">
        <v>9</v>
      </c>
      <c r="F96" s="47" t="s">
        <v>34</v>
      </c>
      <c r="G96" s="48" t="s">
        <v>14</v>
      </c>
      <c r="H96" s="48" t="s">
        <v>94</v>
      </c>
      <c r="I96" s="48" t="s">
        <v>155</v>
      </c>
      <c r="J96" s="48" t="s">
        <v>19</v>
      </c>
      <c r="K96" s="53">
        <v>240</v>
      </c>
      <c r="L96" s="99">
        <v>5660247.02</v>
      </c>
      <c r="M96" s="23">
        <v>4500</v>
      </c>
      <c r="N96" s="15">
        <v>4500</v>
      </c>
      <c r="W96" s="15">
        <v>1000</v>
      </c>
      <c r="X96" s="15">
        <v>1000</v>
      </c>
    </row>
    <row r="97" spans="2:24" ht="96.75" customHeight="1">
      <c r="B97" s="46" t="s">
        <v>202</v>
      </c>
      <c r="C97" s="48">
        <v>871</v>
      </c>
      <c r="D97" s="43">
        <v>4</v>
      </c>
      <c r="E97" s="43">
        <v>9</v>
      </c>
      <c r="F97" s="47" t="s">
        <v>34</v>
      </c>
      <c r="G97" s="48" t="s">
        <v>14</v>
      </c>
      <c r="H97" s="48" t="s">
        <v>94</v>
      </c>
      <c r="I97" s="48" t="s">
        <v>200</v>
      </c>
      <c r="J97" s="50" t="s">
        <v>201</v>
      </c>
      <c r="K97" s="51" t="s">
        <v>36</v>
      </c>
      <c r="L97" s="99">
        <f>L98</f>
        <v>200000</v>
      </c>
      <c r="M97" s="23" t="e">
        <f>SUM(#REF!,#REF!)</f>
        <v>#REF!</v>
      </c>
      <c r="N97" s="15" t="e">
        <f>SUM(#REF!,#REF!)</f>
        <v>#REF!</v>
      </c>
      <c r="W97" s="15" t="e">
        <f>SUM(#REF!)</f>
        <v>#REF!</v>
      </c>
      <c r="X97" s="15" t="e">
        <f>SUM(#REF!)</f>
        <v>#REF!</v>
      </c>
    </row>
    <row r="98" spans="2:24" ht="30">
      <c r="B98" s="52" t="s">
        <v>97</v>
      </c>
      <c r="C98" s="48">
        <v>871</v>
      </c>
      <c r="D98" s="43">
        <v>4</v>
      </c>
      <c r="E98" s="43">
        <v>9</v>
      </c>
      <c r="F98" s="47" t="s">
        <v>34</v>
      </c>
      <c r="G98" s="48" t="s">
        <v>14</v>
      </c>
      <c r="H98" s="48" t="s">
        <v>94</v>
      </c>
      <c r="I98" s="48" t="s">
        <v>200</v>
      </c>
      <c r="J98" s="48" t="s">
        <v>201</v>
      </c>
      <c r="K98" s="53">
        <v>240</v>
      </c>
      <c r="L98" s="99">
        <v>200000</v>
      </c>
      <c r="M98" s="23">
        <v>4500</v>
      </c>
      <c r="N98" s="15">
        <v>4500</v>
      </c>
      <c r="W98" s="15">
        <v>1000</v>
      </c>
      <c r="X98" s="15">
        <v>1000</v>
      </c>
    </row>
    <row r="99" spans="2:24" ht="30">
      <c r="B99" s="46" t="s">
        <v>160</v>
      </c>
      <c r="C99" s="48">
        <v>871</v>
      </c>
      <c r="D99" s="43">
        <v>4</v>
      </c>
      <c r="E99" s="43">
        <v>9</v>
      </c>
      <c r="F99" s="47" t="s">
        <v>34</v>
      </c>
      <c r="G99" s="48" t="s">
        <v>14</v>
      </c>
      <c r="H99" s="48" t="s">
        <v>94</v>
      </c>
      <c r="I99" s="48" t="s">
        <v>161</v>
      </c>
      <c r="J99" s="50" t="s">
        <v>19</v>
      </c>
      <c r="K99" s="51" t="s">
        <v>36</v>
      </c>
      <c r="L99" s="99">
        <f>L100</f>
        <v>3772787.32</v>
      </c>
      <c r="M99" s="23" t="e">
        <f>SUM(#REF!,#REF!)</f>
        <v>#REF!</v>
      </c>
      <c r="N99" s="15" t="e">
        <f>SUM(#REF!,#REF!)</f>
        <v>#REF!</v>
      </c>
      <c r="W99" s="15" t="e">
        <f>SUM(#REF!)</f>
        <v>#REF!</v>
      </c>
      <c r="X99" s="15" t="e">
        <f>SUM(#REF!)</f>
        <v>#REF!</v>
      </c>
    </row>
    <row r="100" spans="2:24" ht="30">
      <c r="B100" s="52" t="s">
        <v>97</v>
      </c>
      <c r="C100" s="48">
        <v>871</v>
      </c>
      <c r="D100" s="43">
        <v>4</v>
      </c>
      <c r="E100" s="43">
        <v>9</v>
      </c>
      <c r="F100" s="47" t="s">
        <v>34</v>
      </c>
      <c r="G100" s="48" t="s">
        <v>14</v>
      </c>
      <c r="H100" s="48" t="s">
        <v>94</v>
      </c>
      <c r="I100" s="48" t="s">
        <v>161</v>
      </c>
      <c r="J100" s="48" t="s">
        <v>19</v>
      </c>
      <c r="K100" s="53">
        <v>240</v>
      </c>
      <c r="L100" s="99">
        <v>3772787.32</v>
      </c>
      <c r="M100" s="23">
        <v>4500</v>
      </c>
      <c r="N100" s="15">
        <v>4500</v>
      </c>
      <c r="W100" s="15">
        <v>1000</v>
      </c>
      <c r="X100" s="15">
        <v>1000</v>
      </c>
    </row>
    <row r="101" spans="2:24" ht="15">
      <c r="B101" s="95" t="s">
        <v>156</v>
      </c>
      <c r="C101" s="48">
        <v>871</v>
      </c>
      <c r="D101" s="43">
        <v>4</v>
      </c>
      <c r="E101" s="43">
        <v>10</v>
      </c>
      <c r="F101" s="47"/>
      <c r="G101" s="48"/>
      <c r="H101" s="48"/>
      <c r="I101" s="48"/>
      <c r="J101" s="50"/>
      <c r="K101" s="53"/>
      <c r="L101" s="99">
        <f>L103</f>
        <v>189054</v>
      </c>
      <c r="M101" s="23"/>
      <c r="N101" s="23"/>
      <c r="W101" s="15"/>
      <c r="X101" s="15"/>
    </row>
    <row r="102" spans="2:24" ht="34.5" customHeight="1">
      <c r="B102" s="52" t="s">
        <v>93</v>
      </c>
      <c r="C102" s="48">
        <v>871</v>
      </c>
      <c r="D102" s="43">
        <v>4</v>
      </c>
      <c r="E102" s="43">
        <v>10</v>
      </c>
      <c r="F102" s="47" t="s">
        <v>23</v>
      </c>
      <c r="G102" s="48" t="s">
        <v>19</v>
      </c>
      <c r="H102" s="48" t="s">
        <v>94</v>
      </c>
      <c r="I102" s="48" t="s">
        <v>13</v>
      </c>
      <c r="J102" s="50" t="s">
        <v>19</v>
      </c>
      <c r="K102" s="53"/>
      <c r="L102" s="99">
        <f>L103</f>
        <v>189054</v>
      </c>
      <c r="M102" s="23"/>
      <c r="N102" s="23"/>
      <c r="W102" s="15"/>
      <c r="X102" s="15"/>
    </row>
    <row r="103" spans="2:24" ht="17.25" customHeight="1">
      <c r="B103" s="52" t="s">
        <v>24</v>
      </c>
      <c r="C103" s="48">
        <v>871</v>
      </c>
      <c r="D103" s="43">
        <v>4</v>
      </c>
      <c r="E103" s="43">
        <v>10</v>
      </c>
      <c r="F103" s="47" t="s">
        <v>23</v>
      </c>
      <c r="G103" s="48" t="s">
        <v>20</v>
      </c>
      <c r="H103" s="48" t="s">
        <v>94</v>
      </c>
      <c r="I103" s="48" t="s">
        <v>13</v>
      </c>
      <c r="J103" s="50" t="s">
        <v>19</v>
      </c>
      <c r="K103" s="53"/>
      <c r="L103" s="99">
        <f>L104</f>
        <v>189054</v>
      </c>
      <c r="M103" s="23"/>
      <c r="N103" s="23"/>
      <c r="W103" s="15"/>
      <c r="X103" s="15"/>
    </row>
    <row r="104" spans="2:24" ht="60">
      <c r="B104" s="52" t="s">
        <v>157</v>
      </c>
      <c r="C104" s="48">
        <v>871</v>
      </c>
      <c r="D104" s="43">
        <v>4</v>
      </c>
      <c r="E104" s="43">
        <v>10</v>
      </c>
      <c r="F104" s="47" t="s">
        <v>23</v>
      </c>
      <c r="G104" s="48" t="s">
        <v>20</v>
      </c>
      <c r="H104" s="48" t="s">
        <v>94</v>
      </c>
      <c r="I104" s="48" t="s">
        <v>133</v>
      </c>
      <c r="J104" s="50" t="s">
        <v>19</v>
      </c>
      <c r="K104" s="53"/>
      <c r="L104" s="99">
        <f>L105</f>
        <v>189054</v>
      </c>
      <c r="M104" s="23"/>
      <c r="N104" s="23"/>
      <c r="W104" s="15"/>
      <c r="X104" s="15"/>
    </row>
    <row r="105" spans="2:24" ht="30">
      <c r="B105" s="52" t="s">
        <v>97</v>
      </c>
      <c r="C105" s="48">
        <v>871</v>
      </c>
      <c r="D105" s="43">
        <v>4</v>
      </c>
      <c r="E105" s="43">
        <v>10</v>
      </c>
      <c r="F105" s="47" t="s">
        <v>23</v>
      </c>
      <c r="G105" s="48" t="s">
        <v>20</v>
      </c>
      <c r="H105" s="48" t="s">
        <v>94</v>
      </c>
      <c r="I105" s="48" t="s">
        <v>133</v>
      </c>
      <c r="J105" s="50" t="s">
        <v>19</v>
      </c>
      <c r="K105" s="53">
        <v>240</v>
      </c>
      <c r="L105" s="99">
        <v>189054</v>
      </c>
      <c r="M105" s="23"/>
      <c r="N105" s="23"/>
      <c r="W105" s="15"/>
      <c r="X105" s="15"/>
    </row>
    <row r="106" spans="2:24" ht="28.5" hidden="1">
      <c r="B106" s="42" t="s">
        <v>76</v>
      </c>
      <c r="C106" s="113"/>
      <c r="D106" s="43">
        <v>4</v>
      </c>
      <c r="E106" s="43">
        <v>12</v>
      </c>
      <c r="F106" s="47" t="s">
        <v>36</v>
      </c>
      <c r="G106" s="48" t="s">
        <v>36</v>
      </c>
      <c r="H106" s="48"/>
      <c r="I106" s="48" t="s">
        <v>36</v>
      </c>
      <c r="J106" s="50"/>
      <c r="K106" s="51" t="s">
        <v>36</v>
      </c>
      <c r="L106" s="99">
        <f>L107</f>
        <v>0</v>
      </c>
      <c r="M106" s="23" t="e">
        <f>SUM(M111,#REF!)</f>
        <v>#REF!</v>
      </c>
      <c r="N106" s="15" t="e">
        <f>SUM(N111,#REF!)</f>
        <v>#REF!</v>
      </c>
      <c r="W106" s="29" t="e">
        <f>SUM(W111)</f>
        <v>#REF!</v>
      </c>
      <c r="X106" s="29" t="e">
        <f>SUM(X111)</f>
        <v>#REF!</v>
      </c>
    </row>
    <row r="107" spans="2:24" ht="15" hidden="1">
      <c r="B107" s="75" t="s">
        <v>12</v>
      </c>
      <c r="C107" s="48"/>
      <c r="D107" s="43">
        <v>4</v>
      </c>
      <c r="E107" s="43">
        <v>12</v>
      </c>
      <c r="F107" s="47" t="s">
        <v>34</v>
      </c>
      <c r="G107" s="48" t="s">
        <v>19</v>
      </c>
      <c r="H107" s="48" t="s">
        <v>94</v>
      </c>
      <c r="I107" s="48" t="s">
        <v>13</v>
      </c>
      <c r="J107" s="50" t="s">
        <v>19</v>
      </c>
      <c r="K107" s="51" t="s">
        <v>36</v>
      </c>
      <c r="L107" s="99">
        <f>L108</f>
        <v>0</v>
      </c>
      <c r="M107" s="23" t="e">
        <f>SUM(M111)</f>
        <v>#REF!</v>
      </c>
      <c r="N107" s="15" t="e">
        <f>SUM(N111)</f>
        <v>#REF!</v>
      </c>
      <c r="W107" s="15" t="e">
        <f>SUM(W111)</f>
        <v>#REF!</v>
      </c>
      <c r="X107" s="15" t="e">
        <f>SUM(X111)</f>
        <v>#REF!</v>
      </c>
    </row>
    <row r="108" spans="2:24" ht="15" hidden="1">
      <c r="B108" s="75" t="s">
        <v>100</v>
      </c>
      <c r="C108" s="50"/>
      <c r="D108" s="49">
        <v>4</v>
      </c>
      <c r="E108" s="43">
        <v>12</v>
      </c>
      <c r="F108" s="47" t="s">
        <v>34</v>
      </c>
      <c r="G108" s="48" t="s">
        <v>14</v>
      </c>
      <c r="H108" s="48" t="s">
        <v>94</v>
      </c>
      <c r="I108" s="48" t="s">
        <v>13</v>
      </c>
      <c r="J108" s="50" t="s">
        <v>19</v>
      </c>
      <c r="K108" s="51"/>
      <c r="L108" s="99">
        <f>L109</f>
        <v>0</v>
      </c>
      <c r="M108" s="23" t="e">
        <f>SUM(#REF!)</f>
        <v>#REF!</v>
      </c>
      <c r="N108" s="15" t="e">
        <f>SUM(#REF!)</f>
        <v>#REF!</v>
      </c>
      <c r="W108" s="15" t="e">
        <f>SUM(W111)</f>
        <v>#REF!</v>
      </c>
      <c r="X108" s="15" t="e">
        <f>SUM(X111)</f>
        <v>#REF!</v>
      </c>
    </row>
    <row r="109" spans="2:24" ht="15" hidden="1">
      <c r="B109" s="46" t="s">
        <v>115</v>
      </c>
      <c r="C109" s="48"/>
      <c r="D109" s="43">
        <v>4</v>
      </c>
      <c r="E109" s="43">
        <v>12</v>
      </c>
      <c r="F109" s="47" t="s">
        <v>34</v>
      </c>
      <c r="G109" s="48" t="s">
        <v>14</v>
      </c>
      <c r="H109" s="48" t="s">
        <v>94</v>
      </c>
      <c r="I109" s="48" t="s">
        <v>114</v>
      </c>
      <c r="J109" s="50" t="s">
        <v>19</v>
      </c>
      <c r="K109" s="51" t="s">
        <v>36</v>
      </c>
      <c r="L109" s="99">
        <f>L110</f>
        <v>0</v>
      </c>
      <c r="M109" s="23" t="e">
        <f>SUM(#REF!,#REF!)</f>
        <v>#REF!</v>
      </c>
      <c r="N109" s="15" t="e">
        <f>SUM(#REF!,#REF!)</f>
        <v>#REF!</v>
      </c>
      <c r="W109" s="15" t="e">
        <f>SUM(#REF!)</f>
        <v>#REF!</v>
      </c>
      <c r="X109" s="15" t="e">
        <f>SUM(#REF!)</f>
        <v>#REF!</v>
      </c>
    </row>
    <row r="110" spans="2:24" ht="30" hidden="1">
      <c r="B110" s="52" t="s">
        <v>97</v>
      </c>
      <c r="C110" s="48"/>
      <c r="D110" s="43">
        <v>4</v>
      </c>
      <c r="E110" s="43">
        <v>12</v>
      </c>
      <c r="F110" s="47" t="s">
        <v>34</v>
      </c>
      <c r="G110" s="48" t="s">
        <v>14</v>
      </c>
      <c r="H110" s="48" t="s">
        <v>94</v>
      </c>
      <c r="I110" s="48" t="s">
        <v>33</v>
      </c>
      <c r="J110" s="48" t="s">
        <v>19</v>
      </c>
      <c r="K110" s="53">
        <v>240</v>
      </c>
      <c r="L110" s="99">
        <v>0</v>
      </c>
      <c r="M110" s="23">
        <v>4500</v>
      </c>
      <c r="N110" s="15">
        <v>4500</v>
      </c>
      <c r="W110" s="15">
        <v>1000</v>
      </c>
      <c r="X110" s="15">
        <v>1000</v>
      </c>
    </row>
    <row r="111" spans="2:24" ht="18.75">
      <c r="B111" s="65" t="s">
        <v>51</v>
      </c>
      <c r="C111" s="117">
        <v>871</v>
      </c>
      <c r="D111" s="66">
        <v>5</v>
      </c>
      <c r="E111" s="67" t="s">
        <v>36</v>
      </c>
      <c r="F111" s="47"/>
      <c r="G111" s="48"/>
      <c r="H111" s="48"/>
      <c r="I111" s="48"/>
      <c r="J111" s="48"/>
      <c r="K111" s="44" t="s">
        <v>36</v>
      </c>
      <c r="L111" s="100">
        <f>L112+L136+L147</f>
        <v>5169219.6899999995</v>
      </c>
      <c r="M111" s="24" t="e">
        <f>SUM(M112,M136,M147)</f>
        <v>#REF!</v>
      </c>
      <c r="N111" s="16" t="e">
        <f>SUM(N112,N136,N147)</f>
        <v>#REF!</v>
      </c>
      <c r="W111" s="16" t="e">
        <f>SUM(W112,W136,W147,#REF!)</f>
        <v>#REF!</v>
      </c>
      <c r="X111" s="16" t="e">
        <f>SUM(X112,X136,X147,#REF!)</f>
        <v>#REF!</v>
      </c>
    </row>
    <row r="112" spans="2:24" ht="15">
      <c r="B112" s="57" t="s">
        <v>4</v>
      </c>
      <c r="C112" s="119">
        <v>871</v>
      </c>
      <c r="D112" s="43">
        <v>5</v>
      </c>
      <c r="E112" s="43">
        <v>1</v>
      </c>
      <c r="F112" s="47"/>
      <c r="G112" s="48"/>
      <c r="H112" s="48"/>
      <c r="I112" s="48"/>
      <c r="J112" s="48"/>
      <c r="K112" s="44"/>
      <c r="L112" s="99">
        <f>L113+L128</f>
        <v>300000</v>
      </c>
      <c r="M112" s="23" t="e">
        <f>SUM(#REF!,#REF!,#REF!,#REF!,#REF!,#REF!)</f>
        <v>#REF!</v>
      </c>
      <c r="N112" s="15" t="e">
        <f>SUM(#REF!,#REF!,#REF!,#REF!,#REF!,#REF!)</f>
        <v>#REF!</v>
      </c>
      <c r="W112" s="29">
        <f>SUM(W113)</f>
        <v>500</v>
      </c>
      <c r="X112" s="29">
        <f>SUM(X113)</f>
        <v>500</v>
      </c>
    </row>
    <row r="113" spans="2:24" ht="45" hidden="1">
      <c r="B113" s="75" t="s">
        <v>104</v>
      </c>
      <c r="C113" s="50"/>
      <c r="D113" s="49">
        <v>5</v>
      </c>
      <c r="E113" s="43">
        <v>1</v>
      </c>
      <c r="F113" s="47" t="s">
        <v>105</v>
      </c>
      <c r="G113" s="48" t="s">
        <v>19</v>
      </c>
      <c r="H113" s="48" t="s">
        <v>94</v>
      </c>
      <c r="I113" s="48" t="s">
        <v>13</v>
      </c>
      <c r="J113" s="48" t="s">
        <v>19</v>
      </c>
      <c r="K113" s="44"/>
      <c r="L113" s="99">
        <f>L114</f>
        <v>0</v>
      </c>
      <c r="M113" s="23"/>
      <c r="N113" s="15"/>
      <c r="W113" s="15">
        <f aca="true" t="shared" si="5" ref="W113:X117">SUM(W114)</f>
        <v>500</v>
      </c>
      <c r="X113" s="15">
        <f t="shared" si="5"/>
        <v>500</v>
      </c>
    </row>
    <row r="114" spans="2:24" ht="45" hidden="1">
      <c r="B114" s="75" t="s">
        <v>106</v>
      </c>
      <c r="C114" s="50"/>
      <c r="D114" s="49">
        <v>5</v>
      </c>
      <c r="E114" s="43">
        <v>1</v>
      </c>
      <c r="F114" s="47" t="s">
        <v>105</v>
      </c>
      <c r="G114" s="48" t="s">
        <v>20</v>
      </c>
      <c r="H114" s="48" t="s">
        <v>94</v>
      </c>
      <c r="I114" s="48" t="s">
        <v>13</v>
      </c>
      <c r="J114" s="48" t="s">
        <v>19</v>
      </c>
      <c r="K114" s="44"/>
      <c r="L114" s="99">
        <f>L117</f>
        <v>0</v>
      </c>
      <c r="M114" s="23"/>
      <c r="N114" s="15"/>
      <c r="W114" s="15">
        <f t="shared" si="5"/>
        <v>500</v>
      </c>
      <c r="X114" s="15">
        <f t="shared" si="5"/>
        <v>500</v>
      </c>
    </row>
    <row r="115" spans="2:24" ht="45" hidden="1">
      <c r="B115" s="46" t="s">
        <v>84</v>
      </c>
      <c r="C115" s="48"/>
      <c r="D115" s="43">
        <v>5</v>
      </c>
      <c r="E115" s="43">
        <v>1</v>
      </c>
      <c r="F115" s="47" t="s">
        <v>34</v>
      </c>
      <c r="G115" s="48" t="s">
        <v>14</v>
      </c>
      <c r="H115" s="48"/>
      <c r="I115" s="48" t="s">
        <v>32</v>
      </c>
      <c r="J115" s="48"/>
      <c r="K115" s="44"/>
      <c r="L115" s="99">
        <f>L116</f>
        <v>0</v>
      </c>
      <c r="M115" s="23"/>
      <c r="N115" s="15"/>
      <c r="W115" s="15">
        <f t="shared" si="5"/>
        <v>500</v>
      </c>
      <c r="X115" s="15">
        <f t="shared" si="5"/>
        <v>500</v>
      </c>
    </row>
    <row r="116" spans="2:24" ht="30" hidden="1">
      <c r="B116" s="52" t="s">
        <v>16</v>
      </c>
      <c r="C116" s="48"/>
      <c r="D116" s="43">
        <v>5</v>
      </c>
      <c r="E116" s="43">
        <v>1</v>
      </c>
      <c r="F116" s="47" t="s">
        <v>34</v>
      </c>
      <c r="G116" s="48" t="s">
        <v>14</v>
      </c>
      <c r="H116" s="48"/>
      <c r="I116" s="48" t="s">
        <v>32</v>
      </c>
      <c r="J116" s="48"/>
      <c r="K116" s="44">
        <v>200</v>
      </c>
      <c r="L116" s="99">
        <v>0</v>
      </c>
      <c r="M116" s="23"/>
      <c r="N116" s="15"/>
      <c r="W116" s="15">
        <v>500</v>
      </c>
      <c r="X116" s="15">
        <v>500</v>
      </c>
    </row>
    <row r="117" spans="2:24" ht="45" hidden="1">
      <c r="B117" s="75" t="s">
        <v>107</v>
      </c>
      <c r="C117" s="50"/>
      <c r="D117" s="49">
        <v>5</v>
      </c>
      <c r="E117" s="43">
        <v>1</v>
      </c>
      <c r="F117" s="47" t="s">
        <v>105</v>
      </c>
      <c r="G117" s="48" t="s">
        <v>20</v>
      </c>
      <c r="H117" s="48" t="s">
        <v>108</v>
      </c>
      <c r="I117" s="48" t="s">
        <v>13</v>
      </c>
      <c r="J117" s="48" t="s">
        <v>19</v>
      </c>
      <c r="K117" s="44"/>
      <c r="L117" s="99">
        <f>L118+L120+L122+L124+L126</f>
        <v>0</v>
      </c>
      <c r="M117" s="23"/>
      <c r="N117" s="15"/>
      <c r="W117" s="15">
        <f t="shared" si="5"/>
        <v>0</v>
      </c>
      <c r="X117" s="15">
        <f t="shared" si="5"/>
        <v>0</v>
      </c>
    </row>
    <row r="118" spans="2:24" ht="30" hidden="1">
      <c r="B118" s="52" t="s">
        <v>118</v>
      </c>
      <c r="C118" s="48"/>
      <c r="D118" s="43">
        <v>5</v>
      </c>
      <c r="E118" s="43">
        <v>1</v>
      </c>
      <c r="F118" s="58" t="s">
        <v>105</v>
      </c>
      <c r="G118" s="59" t="s">
        <v>20</v>
      </c>
      <c r="H118" s="59" t="s">
        <v>108</v>
      </c>
      <c r="I118" s="59" t="s">
        <v>119</v>
      </c>
      <c r="J118" s="59" t="s">
        <v>20</v>
      </c>
      <c r="K118" s="40"/>
      <c r="L118" s="99">
        <f>L119</f>
        <v>0</v>
      </c>
      <c r="M118" s="23"/>
      <c r="N118" s="15"/>
      <c r="W118" s="15"/>
      <c r="X118" s="15"/>
    </row>
    <row r="119" spans="2:24" ht="45" hidden="1">
      <c r="B119" s="52" t="s">
        <v>83</v>
      </c>
      <c r="C119" s="48"/>
      <c r="D119" s="43">
        <v>5</v>
      </c>
      <c r="E119" s="43">
        <v>1</v>
      </c>
      <c r="F119" s="58" t="s">
        <v>105</v>
      </c>
      <c r="G119" s="59" t="s">
        <v>20</v>
      </c>
      <c r="H119" s="59" t="s">
        <v>108</v>
      </c>
      <c r="I119" s="59" t="s">
        <v>119</v>
      </c>
      <c r="J119" s="59" t="s">
        <v>20</v>
      </c>
      <c r="K119" s="40">
        <v>410</v>
      </c>
      <c r="L119" s="99">
        <v>0</v>
      </c>
      <c r="M119" s="23"/>
      <c r="N119" s="15"/>
      <c r="W119" s="15"/>
      <c r="X119" s="15"/>
    </row>
    <row r="120" spans="2:24" ht="60" hidden="1">
      <c r="B120" s="46" t="s">
        <v>120</v>
      </c>
      <c r="C120" s="48"/>
      <c r="D120" s="43">
        <v>5</v>
      </c>
      <c r="E120" s="43">
        <v>1</v>
      </c>
      <c r="F120" s="47" t="s">
        <v>105</v>
      </c>
      <c r="G120" s="48" t="s">
        <v>20</v>
      </c>
      <c r="H120" s="48" t="s">
        <v>108</v>
      </c>
      <c r="I120" s="48" t="s">
        <v>121</v>
      </c>
      <c r="J120" s="48" t="s">
        <v>20</v>
      </c>
      <c r="K120" s="44"/>
      <c r="L120" s="99">
        <f>L121</f>
        <v>0</v>
      </c>
      <c r="M120" s="23"/>
      <c r="N120" s="15"/>
      <c r="W120" s="15">
        <f>SUM(W123)</f>
        <v>0</v>
      </c>
      <c r="X120" s="15">
        <f>SUM(X123)</f>
        <v>0</v>
      </c>
    </row>
    <row r="121" spans="2:24" ht="45" hidden="1">
      <c r="B121" s="52" t="s">
        <v>83</v>
      </c>
      <c r="C121" s="48"/>
      <c r="D121" s="43">
        <v>5</v>
      </c>
      <c r="E121" s="43">
        <v>1</v>
      </c>
      <c r="F121" s="58" t="s">
        <v>105</v>
      </c>
      <c r="G121" s="59" t="s">
        <v>20</v>
      </c>
      <c r="H121" s="59" t="s">
        <v>108</v>
      </c>
      <c r="I121" s="59" t="s">
        <v>121</v>
      </c>
      <c r="J121" s="59" t="s">
        <v>20</v>
      </c>
      <c r="K121" s="40">
        <v>410</v>
      </c>
      <c r="L121" s="99">
        <v>0</v>
      </c>
      <c r="M121" s="23"/>
      <c r="N121" s="15"/>
      <c r="W121" s="15"/>
      <c r="X121" s="15"/>
    </row>
    <row r="122" spans="2:24" ht="90" hidden="1">
      <c r="B122" s="46" t="s">
        <v>116</v>
      </c>
      <c r="C122" s="48"/>
      <c r="D122" s="43">
        <v>5</v>
      </c>
      <c r="E122" s="43">
        <v>1</v>
      </c>
      <c r="F122" s="47" t="s">
        <v>105</v>
      </c>
      <c r="G122" s="48" t="s">
        <v>20</v>
      </c>
      <c r="H122" s="48" t="s">
        <v>108</v>
      </c>
      <c r="I122" s="48" t="s">
        <v>81</v>
      </c>
      <c r="J122" s="48" t="s">
        <v>19</v>
      </c>
      <c r="K122" s="44"/>
      <c r="L122" s="99">
        <f>L123</f>
        <v>0</v>
      </c>
      <c r="M122" s="23"/>
      <c r="N122" s="15"/>
      <c r="W122" s="15">
        <f>SUM(W127)</f>
        <v>0</v>
      </c>
      <c r="X122" s="15">
        <f>SUM(X127)</f>
        <v>0</v>
      </c>
    </row>
    <row r="123" spans="2:24" ht="45" hidden="1">
      <c r="B123" s="52" t="s">
        <v>83</v>
      </c>
      <c r="C123" s="48"/>
      <c r="D123" s="43">
        <v>5</v>
      </c>
      <c r="E123" s="43">
        <v>1</v>
      </c>
      <c r="F123" s="58" t="s">
        <v>105</v>
      </c>
      <c r="G123" s="59" t="s">
        <v>20</v>
      </c>
      <c r="H123" s="59" t="s">
        <v>108</v>
      </c>
      <c r="I123" s="59" t="s">
        <v>81</v>
      </c>
      <c r="J123" s="59" t="s">
        <v>19</v>
      </c>
      <c r="K123" s="40">
        <v>410</v>
      </c>
      <c r="L123" s="99">
        <v>0</v>
      </c>
      <c r="M123" s="23"/>
      <c r="N123" s="15"/>
      <c r="W123" s="15"/>
      <c r="X123" s="15"/>
    </row>
    <row r="124" spans="2:24" ht="45" hidden="1">
      <c r="B124" s="52" t="s">
        <v>122</v>
      </c>
      <c r="C124" s="48"/>
      <c r="D124" s="43">
        <v>5</v>
      </c>
      <c r="E124" s="43">
        <v>1</v>
      </c>
      <c r="F124" s="58" t="s">
        <v>105</v>
      </c>
      <c r="G124" s="59" t="s">
        <v>20</v>
      </c>
      <c r="H124" s="59" t="s">
        <v>108</v>
      </c>
      <c r="I124" s="59" t="s">
        <v>123</v>
      </c>
      <c r="J124" s="59" t="s">
        <v>20</v>
      </c>
      <c r="K124" s="40"/>
      <c r="L124" s="99">
        <f>L125</f>
        <v>0</v>
      </c>
      <c r="M124" s="23"/>
      <c r="N124" s="15"/>
      <c r="W124" s="15"/>
      <c r="X124" s="15"/>
    </row>
    <row r="125" spans="2:24" ht="45" hidden="1">
      <c r="B125" s="52" t="s">
        <v>83</v>
      </c>
      <c r="C125" s="48"/>
      <c r="D125" s="43">
        <v>5</v>
      </c>
      <c r="E125" s="43">
        <v>1</v>
      </c>
      <c r="F125" s="58" t="s">
        <v>105</v>
      </c>
      <c r="G125" s="59" t="s">
        <v>20</v>
      </c>
      <c r="H125" s="59" t="s">
        <v>108</v>
      </c>
      <c r="I125" s="59" t="s">
        <v>123</v>
      </c>
      <c r="J125" s="59" t="s">
        <v>20</v>
      </c>
      <c r="K125" s="40">
        <v>410</v>
      </c>
      <c r="L125" s="99">
        <v>0</v>
      </c>
      <c r="M125" s="23"/>
      <c r="N125" s="15"/>
      <c r="W125" s="15"/>
      <c r="X125" s="15"/>
    </row>
    <row r="126" spans="2:24" ht="63.75" customHeight="1" hidden="1">
      <c r="B126" s="52" t="s">
        <v>117</v>
      </c>
      <c r="C126" s="48"/>
      <c r="D126" s="43">
        <v>5</v>
      </c>
      <c r="E126" s="43">
        <v>1</v>
      </c>
      <c r="F126" s="58" t="s">
        <v>105</v>
      </c>
      <c r="G126" s="59" t="s">
        <v>20</v>
      </c>
      <c r="H126" s="59" t="s">
        <v>108</v>
      </c>
      <c r="I126" s="59" t="s">
        <v>82</v>
      </c>
      <c r="J126" s="59" t="s">
        <v>19</v>
      </c>
      <c r="K126" s="40"/>
      <c r="L126" s="99">
        <f>L127</f>
        <v>0</v>
      </c>
      <c r="M126" s="23"/>
      <c r="N126" s="15"/>
      <c r="W126" s="15"/>
      <c r="X126" s="15"/>
    </row>
    <row r="127" spans="2:24" ht="45" hidden="1">
      <c r="B127" s="52" t="s">
        <v>83</v>
      </c>
      <c r="C127" s="48"/>
      <c r="D127" s="43">
        <v>5</v>
      </c>
      <c r="E127" s="43">
        <v>1</v>
      </c>
      <c r="F127" s="58" t="s">
        <v>105</v>
      </c>
      <c r="G127" s="59" t="s">
        <v>20</v>
      </c>
      <c r="H127" s="59" t="s">
        <v>108</v>
      </c>
      <c r="I127" s="59" t="s">
        <v>82</v>
      </c>
      <c r="J127" s="59"/>
      <c r="K127" s="40">
        <v>410</v>
      </c>
      <c r="L127" s="99">
        <v>0</v>
      </c>
      <c r="M127" s="23"/>
      <c r="N127" s="15"/>
      <c r="W127" s="15"/>
      <c r="X127" s="15"/>
    </row>
    <row r="128" spans="2:24" ht="15">
      <c r="B128" s="75" t="s">
        <v>12</v>
      </c>
      <c r="C128" s="48">
        <v>871</v>
      </c>
      <c r="D128" s="43">
        <v>5</v>
      </c>
      <c r="E128" s="43">
        <v>1</v>
      </c>
      <c r="F128" s="47" t="s">
        <v>34</v>
      </c>
      <c r="G128" s="48" t="s">
        <v>19</v>
      </c>
      <c r="H128" s="48" t="s">
        <v>94</v>
      </c>
      <c r="I128" s="48" t="s">
        <v>13</v>
      </c>
      <c r="J128" s="48" t="s">
        <v>19</v>
      </c>
      <c r="K128" s="44"/>
      <c r="L128" s="99">
        <f>L129</f>
        <v>300000</v>
      </c>
      <c r="M128" s="23"/>
      <c r="N128" s="15"/>
      <c r="W128" s="15" t="e">
        <f>SUM(W136)</f>
        <v>#REF!</v>
      </c>
      <c r="X128" s="15" t="e">
        <f>SUM(X136)</f>
        <v>#REF!</v>
      </c>
    </row>
    <row r="129" spans="2:24" ht="15">
      <c r="B129" s="75" t="s">
        <v>100</v>
      </c>
      <c r="C129" s="48">
        <v>871</v>
      </c>
      <c r="D129" s="43">
        <v>5</v>
      </c>
      <c r="E129" s="43">
        <v>1</v>
      </c>
      <c r="F129" s="47" t="s">
        <v>34</v>
      </c>
      <c r="G129" s="48" t="s">
        <v>14</v>
      </c>
      <c r="H129" s="48" t="s">
        <v>94</v>
      </c>
      <c r="I129" s="48" t="s">
        <v>13</v>
      </c>
      <c r="J129" s="48" t="s">
        <v>19</v>
      </c>
      <c r="K129" s="44"/>
      <c r="L129" s="99">
        <f>L130+L132+L134</f>
        <v>300000</v>
      </c>
      <c r="M129" s="23"/>
      <c r="N129" s="15"/>
      <c r="W129" s="15" t="e">
        <f>SUM(#REF!)</f>
        <v>#REF!</v>
      </c>
      <c r="X129" s="15" t="e">
        <f>SUM(#REF!)</f>
        <v>#REF!</v>
      </c>
    </row>
    <row r="130" spans="2:24" ht="29.25" customHeight="1" hidden="1">
      <c r="B130" s="77" t="s">
        <v>91</v>
      </c>
      <c r="C130" s="114"/>
      <c r="D130" s="43">
        <v>5</v>
      </c>
      <c r="E130" s="43">
        <v>1</v>
      </c>
      <c r="F130" s="47" t="s">
        <v>34</v>
      </c>
      <c r="G130" s="48" t="s">
        <v>14</v>
      </c>
      <c r="H130" s="48" t="s">
        <v>94</v>
      </c>
      <c r="I130" s="48" t="s">
        <v>92</v>
      </c>
      <c r="J130" s="48" t="s">
        <v>19</v>
      </c>
      <c r="K130" s="44"/>
      <c r="L130" s="99">
        <f>L131</f>
        <v>0</v>
      </c>
      <c r="M130" s="23"/>
      <c r="N130" s="15"/>
      <c r="W130" s="15"/>
      <c r="X130" s="15"/>
    </row>
    <row r="131" spans="2:24" ht="30" hidden="1">
      <c r="B131" s="80" t="s">
        <v>97</v>
      </c>
      <c r="C131" s="114"/>
      <c r="D131" s="43">
        <v>5</v>
      </c>
      <c r="E131" s="43">
        <v>1</v>
      </c>
      <c r="F131" s="47" t="s">
        <v>34</v>
      </c>
      <c r="G131" s="48" t="s">
        <v>14</v>
      </c>
      <c r="H131" s="48" t="s">
        <v>94</v>
      </c>
      <c r="I131" s="48" t="s">
        <v>92</v>
      </c>
      <c r="J131" s="48" t="s">
        <v>19</v>
      </c>
      <c r="K131" s="44">
        <v>240</v>
      </c>
      <c r="L131" s="99">
        <v>0</v>
      </c>
      <c r="M131" s="23"/>
      <c r="N131" s="15"/>
      <c r="W131" s="15"/>
      <c r="X131" s="15"/>
    </row>
    <row r="132" spans="2:24" ht="29.25" customHeight="1">
      <c r="B132" s="77" t="s">
        <v>159</v>
      </c>
      <c r="C132" s="114">
        <v>871</v>
      </c>
      <c r="D132" s="43">
        <v>5</v>
      </c>
      <c r="E132" s="43">
        <v>1</v>
      </c>
      <c r="F132" s="47" t="s">
        <v>34</v>
      </c>
      <c r="G132" s="48" t="s">
        <v>14</v>
      </c>
      <c r="H132" s="48" t="s">
        <v>94</v>
      </c>
      <c r="I132" s="48" t="s">
        <v>158</v>
      </c>
      <c r="J132" s="48" t="s">
        <v>19</v>
      </c>
      <c r="K132" s="44"/>
      <c r="L132" s="99">
        <f>L133</f>
        <v>300000</v>
      </c>
      <c r="M132" s="23"/>
      <c r="N132" s="15"/>
      <c r="W132" s="15"/>
      <c r="X132" s="15"/>
    </row>
    <row r="133" spans="2:24" ht="30">
      <c r="B133" s="80" t="s">
        <v>97</v>
      </c>
      <c r="C133" s="114">
        <v>871</v>
      </c>
      <c r="D133" s="43">
        <v>5</v>
      </c>
      <c r="E133" s="43">
        <v>1</v>
      </c>
      <c r="F133" s="47" t="s">
        <v>34</v>
      </c>
      <c r="G133" s="48" t="s">
        <v>14</v>
      </c>
      <c r="H133" s="48" t="s">
        <v>94</v>
      </c>
      <c r="I133" s="48" t="s">
        <v>158</v>
      </c>
      <c r="J133" s="48" t="s">
        <v>19</v>
      </c>
      <c r="K133" s="44">
        <v>240</v>
      </c>
      <c r="L133" s="99">
        <v>300000</v>
      </c>
      <c r="M133" s="23"/>
      <c r="N133" s="15"/>
      <c r="W133" s="15"/>
      <c r="X133" s="15"/>
    </row>
    <row r="134" spans="2:24" ht="15" hidden="1">
      <c r="B134" s="77" t="s">
        <v>175</v>
      </c>
      <c r="C134" s="114"/>
      <c r="D134" s="43">
        <v>5</v>
      </c>
      <c r="E134" s="43">
        <v>1</v>
      </c>
      <c r="F134" s="47" t="s">
        <v>34</v>
      </c>
      <c r="G134" s="48" t="s">
        <v>14</v>
      </c>
      <c r="H134" s="48" t="s">
        <v>94</v>
      </c>
      <c r="I134" s="48" t="s">
        <v>167</v>
      </c>
      <c r="J134" s="48" t="s">
        <v>19</v>
      </c>
      <c r="K134" s="44"/>
      <c r="L134" s="99">
        <f>L135</f>
        <v>0</v>
      </c>
      <c r="M134" s="23"/>
      <c r="N134" s="15"/>
      <c r="W134" s="15"/>
      <c r="X134" s="15"/>
    </row>
    <row r="135" spans="2:24" ht="30" hidden="1">
      <c r="B135" s="80" t="s">
        <v>97</v>
      </c>
      <c r="C135" s="114"/>
      <c r="D135" s="43">
        <v>5</v>
      </c>
      <c r="E135" s="43">
        <v>1</v>
      </c>
      <c r="F135" s="47" t="s">
        <v>34</v>
      </c>
      <c r="G135" s="48" t="s">
        <v>14</v>
      </c>
      <c r="H135" s="48" t="s">
        <v>94</v>
      </c>
      <c r="I135" s="48" t="s">
        <v>167</v>
      </c>
      <c r="J135" s="48" t="s">
        <v>19</v>
      </c>
      <c r="K135" s="44">
        <v>240</v>
      </c>
      <c r="L135" s="99">
        <v>0</v>
      </c>
      <c r="M135" s="23"/>
      <c r="N135" s="15"/>
      <c r="W135" s="15"/>
      <c r="X135" s="15"/>
    </row>
    <row r="136" spans="2:24" ht="15">
      <c r="B136" s="42" t="s">
        <v>52</v>
      </c>
      <c r="C136" s="48">
        <v>871</v>
      </c>
      <c r="D136" s="43">
        <v>5</v>
      </c>
      <c r="E136" s="43">
        <v>2</v>
      </c>
      <c r="F136" s="58" t="s">
        <v>36</v>
      </c>
      <c r="G136" s="59" t="s">
        <v>36</v>
      </c>
      <c r="H136" s="59"/>
      <c r="I136" s="59" t="s">
        <v>36</v>
      </c>
      <c r="J136" s="59"/>
      <c r="K136" s="40" t="s">
        <v>36</v>
      </c>
      <c r="L136" s="99">
        <f>L137</f>
        <v>1901765.92</v>
      </c>
      <c r="M136" s="23" t="e">
        <f>SUM(#REF!,#REF!,#REF!)</f>
        <v>#REF!</v>
      </c>
      <c r="N136" s="15" t="e">
        <f>SUM(#REF!,#REF!,#REF!)</f>
        <v>#REF!</v>
      </c>
      <c r="W136" s="29" t="e">
        <f>SUM(W137,#REF!,#REF!)</f>
        <v>#REF!</v>
      </c>
      <c r="X136" s="29" t="e">
        <f>SUM(X137,#REF!,#REF!)</f>
        <v>#REF!</v>
      </c>
    </row>
    <row r="137" spans="2:24" ht="15">
      <c r="B137" s="75" t="s">
        <v>12</v>
      </c>
      <c r="C137" s="50">
        <v>871</v>
      </c>
      <c r="D137" s="49">
        <v>5</v>
      </c>
      <c r="E137" s="43">
        <v>2</v>
      </c>
      <c r="F137" s="47" t="s">
        <v>34</v>
      </c>
      <c r="G137" s="48" t="s">
        <v>19</v>
      </c>
      <c r="H137" s="48" t="s">
        <v>94</v>
      </c>
      <c r="I137" s="48" t="s">
        <v>13</v>
      </c>
      <c r="J137" s="48" t="s">
        <v>19</v>
      </c>
      <c r="K137" s="53"/>
      <c r="L137" s="99">
        <f>L138</f>
        <v>1901765.92</v>
      </c>
      <c r="M137" s="23"/>
      <c r="N137" s="15"/>
      <c r="W137" s="15" t="e">
        <f>SUM(W138)</f>
        <v>#REF!</v>
      </c>
      <c r="X137" s="15" t="e">
        <f>SUM(X138)</f>
        <v>#REF!</v>
      </c>
    </row>
    <row r="138" spans="2:24" ht="15">
      <c r="B138" s="75" t="s">
        <v>100</v>
      </c>
      <c r="C138" s="50">
        <v>871</v>
      </c>
      <c r="D138" s="49">
        <v>5</v>
      </c>
      <c r="E138" s="43">
        <v>2</v>
      </c>
      <c r="F138" s="47" t="s">
        <v>34</v>
      </c>
      <c r="G138" s="48" t="s">
        <v>14</v>
      </c>
      <c r="H138" s="48" t="s">
        <v>94</v>
      </c>
      <c r="I138" s="48" t="s">
        <v>13</v>
      </c>
      <c r="J138" s="48" t="s">
        <v>19</v>
      </c>
      <c r="K138" s="53"/>
      <c r="L138" s="99">
        <f>L139+L141+L143+L145</f>
        <v>1901765.92</v>
      </c>
      <c r="M138" s="23"/>
      <c r="N138" s="15"/>
      <c r="W138" s="15" t="e">
        <f>SUM(#REF!)</f>
        <v>#REF!</v>
      </c>
      <c r="X138" s="15" t="e">
        <f>SUM(#REF!)</f>
        <v>#REF!</v>
      </c>
    </row>
    <row r="139" spans="2:24" ht="51" customHeight="1">
      <c r="B139" s="77" t="s">
        <v>146</v>
      </c>
      <c r="C139" s="114">
        <v>871</v>
      </c>
      <c r="D139" s="43">
        <v>5</v>
      </c>
      <c r="E139" s="43">
        <v>2</v>
      </c>
      <c r="F139" s="47" t="s">
        <v>34</v>
      </c>
      <c r="G139" s="48" t="s">
        <v>14</v>
      </c>
      <c r="H139" s="48" t="s">
        <v>94</v>
      </c>
      <c r="I139" s="48" t="s">
        <v>136</v>
      </c>
      <c r="J139" s="48" t="s">
        <v>19</v>
      </c>
      <c r="K139" s="44"/>
      <c r="L139" s="99">
        <f>L140</f>
        <v>854804.72</v>
      </c>
      <c r="M139" s="23"/>
      <c r="N139" s="15"/>
      <c r="W139" s="15"/>
      <c r="X139" s="15"/>
    </row>
    <row r="140" spans="2:24" ht="29.25" customHeight="1">
      <c r="B140" s="80" t="s">
        <v>97</v>
      </c>
      <c r="C140" s="114">
        <v>871</v>
      </c>
      <c r="D140" s="43">
        <v>5</v>
      </c>
      <c r="E140" s="43">
        <v>2</v>
      </c>
      <c r="F140" s="47" t="s">
        <v>34</v>
      </c>
      <c r="G140" s="48" t="s">
        <v>14</v>
      </c>
      <c r="H140" s="48" t="s">
        <v>94</v>
      </c>
      <c r="I140" s="48" t="s">
        <v>136</v>
      </c>
      <c r="J140" s="48" t="s">
        <v>19</v>
      </c>
      <c r="K140" s="44">
        <v>240</v>
      </c>
      <c r="L140" s="99">
        <v>854804.72</v>
      </c>
      <c r="M140" s="23"/>
      <c r="N140" s="15"/>
      <c r="W140" s="15"/>
      <c r="X140" s="15"/>
    </row>
    <row r="141" spans="2:24" ht="60" hidden="1">
      <c r="B141" s="77" t="s">
        <v>86</v>
      </c>
      <c r="C141" s="114"/>
      <c r="D141" s="43">
        <v>5</v>
      </c>
      <c r="E141" s="43">
        <v>2</v>
      </c>
      <c r="F141" s="47" t="s">
        <v>34</v>
      </c>
      <c r="G141" s="48" t="s">
        <v>14</v>
      </c>
      <c r="H141" s="48" t="s">
        <v>94</v>
      </c>
      <c r="I141" s="48" t="s">
        <v>71</v>
      </c>
      <c r="J141" s="48" t="s">
        <v>19</v>
      </c>
      <c r="K141" s="44"/>
      <c r="L141" s="99">
        <f>L142</f>
        <v>0</v>
      </c>
      <c r="M141" s="23"/>
      <c r="N141" s="15"/>
      <c r="W141" s="15"/>
      <c r="X141" s="15"/>
    </row>
    <row r="142" spans="2:24" ht="30" hidden="1">
      <c r="B142" s="80" t="s">
        <v>16</v>
      </c>
      <c r="C142" s="114"/>
      <c r="D142" s="43">
        <v>5</v>
      </c>
      <c r="E142" s="43">
        <v>2</v>
      </c>
      <c r="F142" s="47" t="s">
        <v>34</v>
      </c>
      <c r="G142" s="48" t="s">
        <v>14</v>
      </c>
      <c r="H142" s="48" t="s">
        <v>94</v>
      </c>
      <c r="I142" s="48" t="s">
        <v>71</v>
      </c>
      <c r="J142" s="48" t="s">
        <v>19</v>
      </c>
      <c r="K142" s="44">
        <v>240</v>
      </c>
      <c r="L142" s="99">
        <v>0</v>
      </c>
      <c r="M142" s="23"/>
      <c r="N142" s="15"/>
      <c r="W142" s="15"/>
      <c r="X142" s="15"/>
    </row>
    <row r="143" spans="2:24" ht="30">
      <c r="B143" s="77" t="s">
        <v>160</v>
      </c>
      <c r="C143" s="114">
        <v>871</v>
      </c>
      <c r="D143" s="43">
        <v>5</v>
      </c>
      <c r="E143" s="43">
        <v>2</v>
      </c>
      <c r="F143" s="47" t="s">
        <v>34</v>
      </c>
      <c r="G143" s="48" t="s">
        <v>14</v>
      </c>
      <c r="H143" s="48" t="s">
        <v>94</v>
      </c>
      <c r="I143" s="48" t="s">
        <v>161</v>
      </c>
      <c r="J143" s="48" t="s">
        <v>19</v>
      </c>
      <c r="K143" s="44"/>
      <c r="L143" s="99">
        <f>L144</f>
        <v>1046961.2</v>
      </c>
      <c r="M143" s="23"/>
      <c r="N143" s="15"/>
      <c r="W143" s="15"/>
      <c r="X143" s="15"/>
    </row>
    <row r="144" spans="2:24" ht="30">
      <c r="B144" s="80" t="s">
        <v>97</v>
      </c>
      <c r="C144" s="114">
        <v>871</v>
      </c>
      <c r="D144" s="43">
        <v>5</v>
      </c>
      <c r="E144" s="43">
        <v>2</v>
      </c>
      <c r="F144" s="47" t="s">
        <v>34</v>
      </c>
      <c r="G144" s="48" t="s">
        <v>14</v>
      </c>
      <c r="H144" s="48" t="s">
        <v>94</v>
      </c>
      <c r="I144" s="48" t="s">
        <v>161</v>
      </c>
      <c r="J144" s="48" t="s">
        <v>19</v>
      </c>
      <c r="K144" s="44">
        <v>240</v>
      </c>
      <c r="L144" s="99">
        <v>1046961.2</v>
      </c>
      <c r="M144" s="23"/>
      <c r="N144" s="15"/>
      <c r="W144" s="15"/>
      <c r="X144" s="15"/>
    </row>
    <row r="145" spans="2:24" ht="60" hidden="1">
      <c r="B145" s="93" t="s">
        <v>131</v>
      </c>
      <c r="C145" s="118"/>
      <c r="D145" s="43">
        <v>5</v>
      </c>
      <c r="E145" s="43">
        <v>2</v>
      </c>
      <c r="F145" s="47" t="s">
        <v>34</v>
      </c>
      <c r="G145" s="48" t="s">
        <v>14</v>
      </c>
      <c r="H145" s="48" t="s">
        <v>94</v>
      </c>
      <c r="I145" s="48" t="s">
        <v>130</v>
      </c>
      <c r="J145" s="48" t="s">
        <v>19</v>
      </c>
      <c r="K145" s="44"/>
      <c r="L145" s="99">
        <f>L146</f>
        <v>0</v>
      </c>
      <c r="M145" s="23"/>
      <c r="N145" s="15"/>
      <c r="W145" s="15"/>
      <c r="X145" s="15"/>
    </row>
    <row r="146" spans="2:24" ht="30" hidden="1">
      <c r="B146" s="80" t="s">
        <v>16</v>
      </c>
      <c r="C146" s="114"/>
      <c r="D146" s="43">
        <v>5</v>
      </c>
      <c r="E146" s="43">
        <v>2</v>
      </c>
      <c r="F146" s="47" t="s">
        <v>34</v>
      </c>
      <c r="G146" s="48" t="s">
        <v>14</v>
      </c>
      <c r="H146" s="48" t="s">
        <v>94</v>
      </c>
      <c r="I146" s="48" t="s">
        <v>130</v>
      </c>
      <c r="J146" s="48" t="s">
        <v>19</v>
      </c>
      <c r="K146" s="44">
        <v>240</v>
      </c>
      <c r="L146" s="99">
        <v>0</v>
      </c>
      <c r="M146" s="23"/>
      <c r="N146" s="15"/>
      <c r="W146" s="15"/>
      <c r="X146" s="15"/>
    </row>
    <row r="147" spans="2:24" ht="15">
      <c r="B147" s="42" t="s">
        <v>53</v>
      </c>
      <c r="C147" s="48">
        <v>871</v>
      </c>
      <c r="D147" s="43">
        <v>5</v>
      </c>
      <c r="E147" s="43">
        <v>3</v>
      </c>
      <c r="F147" s="47" t="s">
        <v>36</v>
      </c>
      <c r="G147" s="48" t="s">
        <v>36</v>
      </c>
      <c r="H147" s="48"/>
      <c r="I147" s="48" t="s">
        <v>36</v>
      </c>
      <c r="J147" s="48"/>
      <c r="K147" s="44" t="s">
        <v>36</v>
      </c>
      <c r="L147" s="99">
        <f>L148+L152+L158+L162</f>
        <v>2967453.7699999996</v>
      </c>
      <c r="M147" s="23" t="e">
        <f>SUM(#REF!,#REF!,#REF!,#REF!,#REF!)</f>
        <v>#REF!</v>
      </c>
      <c r="N147" s="15" t="e">
        <f>SUM(#REF!,#REF!,#REF!,#REF!,#REF!)</f>
        <v>#REF!</v>
      </c>
      <c r="W147" s="15">
        <f>SUM(W157)</f>
        <v>0</v>
      </c>
      <c r="X147" s="15">
        <f>SUM(X157)</f>
        <v>0</v>
      </c>
    </row>
    <row r="148" spans="2:24" ht="60">
      <c r="B148" s="80" t="s">
        <v>168</v>
      </c>
      <c r="C148" s="114">
        <v>871</v>
      </c>
      <c r="D148" s="43">
        <v>5</v>
      </c>
      <c r="E148" s="43">
        <v>3</v>
      </c>
      <c r="F148" s="47" t="s">
        <v>169</v>
      </c>
      <c r="G148" s="48" t="s">
        <v>19</v>
      </c>
      <c r="H148" s="48" t="s">
        <v>94</v>
      </c>
      <c r="I148" s="48" t="s">
        <v>13</v>
      </c>
      <c r="J148" s="48" t="s">
        <v>19</v>
      </c>
      <c r="K148" s="44"/>
      <c r="L148" s="99">
        <f>L149</f>
        <v>5232.14</v>
      </c>
      <c r="M148" s="23"/>
      <c r="N148" s="15"/>
      <c r="W148" s="15"/>
      <c r="X148" s="15"/>
    </row>
    <row r="149" spans="2:24" ht="45">
      <c r="B149" s="80" t="s">
        <v>170</v>
      </c>
      <c r="C149" s="114">
        <v>871</v>
      </c>
      <c r="D149" s="43">
        <v>5</v>
      </c>
      <c r="E149" s="43">
        <v>3</v>
      </c>
      <c r="F149" s="47" t="s">
        <v>169</v>
      </c>
      <c r="G149" s="48" t="s">
        <v>19</v>
      </c>
      <c r="H149" s="48" t="s">
        <v>171</v>
      </c>
      <c r="I149" s="48" t="s">
        <v>13</v>
      </c>
      <c r="J149" s="48" t="s">
        <v>19</v>
      </c>
      <c r="K149" s="44"/>
      <c r="L149" s="99">
        <f>L150</f>
        <v>5232.14</v>
      </c>
      <c r="M149" s="23"/>
      <c r="N149" s="15"/>
      <c r="W149" s="15"/>
      <c r="X149" s="15"/>
    </row>
    <row r="150" spans="2:24" ht="30">
      <c r="B150" s="80" t="s">
        <v>172</v>
      </c>
      <c r="C150" s="114">
        <v>871</v>
      </c>
      <c r="D150" s="43">
        <v>5</v>
      </c>
      <c r="E150" s="43">
        <v>3</v>
      </c>
      <c r="F150" s="47" t="s">
        <v>169</v>
      </c>
      <c r="G150" s="48" t="s">
        <v>19</v>
      </c>
      <c r="H150" s="48" t="s">
        <v>171</v>
      </c>
      <c r="I150" s="48" t="s">
        <v>173</v>
      </c>
      <c r="J150" s="48" t="s">
        <v>19</v>
      </c>
      <c r="K150" s="44"/>
      <c r="L150" s="99">
        <f>L151</f>
        <v>5232.14</v>
      </c>
      <c r="M150" s="23"/>
      <c r="N150" s="15"/>
      <c r="W150" s="15"/>
      <c r="X150" s="15"/>
    </row>
    <row r="151" spans="2:24" ht="15">
      <c r="B151" s="80" t="s">
        <v>174</v>
      </c>
      <c r="C151" s="114">
        <v>871</v>
      </c>
      <c r="D151" s="43">
        <v>5</v>
      </c>
      <c r="E151" s="43">
        <v>3</v>
      </c>
      <c r="F151" s="47" t="s">
        <v>169</v>
      </c>
      <c r="G151" s="48" t="s">
        <v>19</v>
      </c>
      <c r="H151" s="48" t="s">
        <v>171</v>
      </c>
      <c r="I151" s="48" t="s">
        <v>173</v>
      </c>
      <c r="J151" s="48" t="s">
        <v>19</v>
      </c>
      <c r="K151" s="44">
        <v>540</v>
      </c>
      <c r="L151" s="99">
        <v>5232.14</v>
      </c>
      <c r="M151" s="23"/>
      <c r="N151" s="15"/>
      <c r="W151" s="15"/>
      <c r="X151" s="15"/>
    </row>
    <row r="152" spans="2:24" ht="30">
      <c r="B152" s="46" t="s">
        <v>196</v>
      </c>
      <c r="C152" s="48">
        <v>871</v>
      </c>
      <c r="D152" s="43">
        <v>5</v>
      </c>
      <c r="E152" s="43">
        <v>3</v>
      </c>
      <c r="F152" s="47" t="s">
        <v>137</v>
      </c>
      <c r="G152" s="48" t="s">
        <v>19</v>
      </c>
      <c r="H152" s="48" t="s">
        <v>94</v>
      </c>
      <c r="I152" s="48" t="s">
        <v>13</v>
      </c>
      <c r="J152" s="48" t="s">
        <v>19</v>
      </c>
      <c r="K152" s="44"/>
      <c r="L152" s="99">
        <f>L153+L156</f>
        <v>411549.12</v>
      </c>
      <c r="M152" s="23"/>
      <c r="N152" s="15"/>
      <c r="W152" s="15"/>
      <c r="X152" s="15"/>
    </row>
    <row r="153" spans="2:24" ht="15">
      <c r="B153" s="46" t="s">
        <v>147</v>
      </c>
      <c r="C153" s="48">
        <v>871</v>
      </c>
      <c r="D153" s="43">
        <v>5</v>
      </c>
      <c r="E153" s="43">
        <v>3</v>
      </c>
      <c r="F153" s="47" t="s">
        <v>137</v>
      </c>
      <c r="G153" s="48" t="s">
        <v>19</v>
      </c>
      <c r="H153" s="48" t="s">
        <v>139</v>
      </c>
      <c r="I153" s="48" t="s">
        <v>138</v>
      </c>
      <c r="J153" s="48" t="s">
        <v>19</v>
      </c>
      <c r="K153" s="44"/>
      <c r="L153" s="99">
        <f>L154+L155</f>
        <v>402353.52</v>
      </c>
      <c r="M153" s="23"/>
      <c r="N153" s="15"/>
      <c r="W153" s="15"/>
      <c r="X153" s="15"/>
    </row>
    <row r="154" spans="2:24" ht="30">
      <c r="B154" s="80" t="s">
        <v>97</v>
      </c>
      <c r="C154" s="114">
        <v>871</v>
      </c>
      <c r="D154" s="43">
        <v>5</v>
      </c>
      <c r="E154" s="43">
        <v>3</v>
      </c>
      <c r="F154" s="47" t="s">
        <v>137</v>
      </c>
      <c r="G154" s="48" t="s">
        <v>19</v>
      </c>
      <c r="H154" s="48" t="s">
        <v>139</v>
      </c>
      <c r="I154" s="48" t="s">
        <v>138</v>
      </c>
      <c r="J154" s="48" t="s">
        <v>19</v>
      </c>
      <c r="K154" s="44">
        <v>240</v>
      </c>
      <c r="L154" s="99">
        <v>396725.52</v>
      </c>
      <c r="M154" s="23"/>
      <c r="N154" s="15"/>
      <c r="W154" s="15"/>
      <c r="X154" s="15"/>
    </row>
    <row r="155" spans="2:24" ht="15" customHeight="1">
      <c r="B155" s="80" t="s">
        <v>174</v>
      </c>
      <c r="C155" s="114">
        <v>871</v>
      </c>
      <c r="D155" s="43">
        <v>5</v>
      </c>
      <c r="E155" s="43">
        <v>3</v>
      </c>
      <c r="F155" s="47" t="s">
        <v>137</v>
      </c>
      <c r="G155" s="48" t="s">
        <v>19</v>
      </c>
      <c r="H155" s="48" t="s">
        <v>139</v>
      </c>
      <c r="I155" s="48" t="s">
        <v>138</v>
      </c>
      <c r="J155" s="48" t="s">
        <v>19</v>
      </c>
      <c r="K155" s="44">
        <v>540</v>
      </c>
      <c r="L155" s="99">
        <v>5628</v>
      </c>
      <c r="M155" s="23"/>
      <c r="N155" s="15"/>
      <c r="W155" s="15"/>
      <c r="X155" s="15"/>
    </row>
    <row r="156" spans="2:24" ht="30" customHeight="1">
      <c r="B156" s="80" t="s">
        <v>184</v>
      </c>
      <c r="C156" s="114">
        <v>871</v>
      </c>
      <c r="D156" s="43">
        <v>5</v>
      </c>
      <c r="E156" s="43">
        <v>3</v>
      </c>
      <c r="F156" s="47" t="s">
        <v>137</v>
      </c>
      <c r="G156" s="48" t="s">
        <v>19</v>
      </c>
      <c r="H156" s="48" t="s">
        <v>182</v>
      </c>
      <c r="I156" s="48" t="s">
        <v>183</v>
      </c>
      <c r="J156" s="48" t="s">
        <v>19</v>
      </c>
      <c r="K156" s="44"/>
      <c r="L156" s="99">
        <f>L157</f>
        <v>9195.6</v>
      </c>
      <c r="M156" s="23"/>
      <c r="N156" s="15"/>
      <c r="W156" s="15"/>
      <c r="X156" s="15"/>
    </row>
    <row r="157" spans="2:24" ht="15" customHeight="1">
      <c r="B157" s="80" t="s">
        <v>174</v>
      </c>
      <c r="C157" s="114">
        <v>871</v>
      </c>
      <c r="D157" s="43">
        <v>5</v>
      </c>
      <c r="E157" s="43">
        <v>3</v>
      </c>
      <c r="F157" s="47" t="s">
        <v>137</v>
      </c>
      <c r="G157" s="48" t="s">
        <v>19</v>
      </c>
      <c r="H157" s="48" t="s">
        <v>182</v>
      </c>
      <c r="I157" s="48" t="s">
        <v>183</v>
      </c>
      <c r="J157" s="48" t="s">
        <v>19</v>
      </c>
      <c r="K157" s="44">
        <v>540</v>
      </c>
      <c r="L157" s="99">
        <v>9195.6</v>
      </c>
      <c r="M157" s="23"/>
      <c r="N157" s="15"/>
      <c r="W157" s="15"/>
      <c r="X157" s="15"/>
    </row>
    <row r="158" spans="2:24" ht="59.25" customHeight="1">
      <c r="B158" s="46" t="s">
        <v>190</v>
      </c>
      <c r="C158" s="48">
        <v>871</v>
      </c>
      <c r="D158" s="43">
        <v>5</v>
      </c>
      <c r="E158" s="43">
        <v>3</v>
      </c>
      <c r="F158" s="47" t="s">
        <v>189</v>
      </c>
      <c r="G158" s="48" t="s">
        <v>19</v>
      </c>
      <c r="H158" s="48" t="s">
        <v>94</v>
      </c>
      <c r="I158" s="48" t="s">
        <v>13</v>
      </c>
      <c r="J158" s="48" t="s">
        <v>19</v>
      </c>
      <c r="K158" s="44"/>
      <c r="L158" s="99">
        <f>L159</f>
        <v>60000</v>
      </c>
      <c r="M158" s="23"/>
      <c r="N158" s="15"/>
      <c r="W158" s="15"/>
      <c r="X158" s="15"/>
    </row>
    <row r="159" spans="2:24" ht="90">
      <c r="B159" s="46" t="s">
        <v>191</v>
      </c>
      <c r="C159" s="48">
        <v>871</v>
      </c>
      <c r="D159" s="43">
        <v>5</v>
      </c>
      <c r="E159" s="43">
        <v>3</v>
      </c>
      <c r="F159" s="47" t="s">
        <v>189</v>
      </c>
      <c r="G159" s="48" t="s">
        <v>19</v>
      </c>
      <c r="H159" s="48" t="s">
        <v>94</v>
      </c>
      <c r="I159" s="48" t="s">
        <v>192</v>
      </c>
      <c r="J159" s="48" t="s">
        <v>19</v>
      </c>
      <c r="K159" s="44"/>
      <c r="L159" s="99">
        <f>L160</f>
        <v>60000</v>
      </c>
      <c r="M159" s="23"/>
      <c r="N159" s="15"/>
      <c r="W159" s="15"/>
      <c r="X159" s="15"/>
    </row>
    <row r="160" spans="2:24" ht="30">
      <c r="B160" s="80" t="s">
        <v>97</v>
      </c>
      <c r="C160" s="114">
        <v>871</v>
      </c>
      <c r="D160" s="43">
        <v>5</v>
      </c>
      <c r="E160" s="43">
        <v>3</v>
      </c>
      <c r="F160" s="47" t="s">
        <v>189</v>
      </c>
      <c r="G160" s="48" t="s">
        <v>19</v>
      </c>
      <c r="H160" s="48" t="s">
        <v>94</v>
      </c>
      <c r="I160" s="48" t="s">
        <v>192</v>
      </c>
      <c r="J160" s="48" t="s">
        <v>19</v>
      </c>
      <c r="K160" s="44">
        <v>240</v>
      </c>
      <c r="L160" s="99">
        <v>60000</v>
      </c>
      <c r="M160" s="23"/>
      <c r="N160" s="15"/>
      <c r="W160" s="15"/>
      <c r="X160" s="15"/>
    </row>
    <row r="161" spans="2:24" ht="15">
      <c r="B161" s="75" t="s">
        <v>12</v>
      </c>
      <c r="C161" s="48">
        <v>871</v>
      </c>
      <c r="D161" s="43">
        <v>5</v>
      </c>
      <c r="E161" s="43">
        <v>3</v>
      </c>
      <c r="F161" s="47" t="s">
        <v>34</v>
      </c>
      <c r="G161" s="48" t="s">
        <v>19</v>
      </c>
      <c r="H161" s="48" t="s">
        <v>94</v>
      </c>
      <c r="I161" s="48" t="s">
        <v>13</v>
      </c>
      <c r="J161" s="48" t="s">
        <v>19</v>
      </c>
      <c r="K161" s="44"/>
      <c r="L161" s="99">
        <f>L162</f>
        <v>2490672.51</v>
      </c>
      <c r="M161" s="23"/>
      <c r="N161" s="17"/>
      <c r="W161" s="28">
        <f>SUM(W163)</f>
        <v>0</v>
      </c>
      <c r="X161" s="28">
        <f>SUM(X163)</f>
        <v>0</v>
      </c>
    </row>
    <row r="162" spans="2:24" ht="15">
      <c r="B162" s="75" t="s">
        <v>100</v>
      </c>
      <c r="C162" s="48">
        <v>871</v>
      </c>
      <c r="D162" s="43">
        <v>5</v>
      </c>
      <c r="E162" s="43">
        <v>3</v>
      </c>
      <c r="F162" s="47" t="s">
        <v>34</v>
      </c>
      <c r="G162" s="48" t="s">
        <v>14</v>
      </c>
      <c r="H162" s="48" t="s">
        <v>94</v>
      </c>
      <c r="I162" s="48" t="s">
        <v>13</v>
      </c>
      <c r="J162" s="48" t="s">
        <v>19</v>
      </c>
      <c r="K162" s="44"/>
      <c r="L162" s="99">
        <f>L163+L165+L169+L170+L172</f>
        <v>2490672.51</v>
      </c>
      <c r="M162" s="23"/>
      <c r="N162" s="15"/>
      <c r="W162" s="15" t="e">
        <f>SUM(#REF!)</f>
        <v>#REF!</v>
      </c>
      <c r="X162" s="15" t="e">
        <f>SUM(#REF!)</f>
        <v>#REF!</v>
      </c>
    </row>
    <row r="163" spans="2:24" ht="30">
      <c r="B163" s="77" t="s">
        <v>160</v>
      </c>
      <c r="C163" s="114">
        <v>871</v>
      </c>
      <c r="D163" s="43">
        <v>5</v>
      </c>
      <c r="E163" s="43">
        <v>3</v>
      </c>
      <c r="F163" s="47" t="s">
        <v>34</v>
      </c>
      <c r="G163" s="48" t="s">
        <v>14</v>
      </c>
      <c r="H163" s="48" t="s">
        <v>94</v>
      </c>
      <c r="I163" s="48" t="s">
        <v>161</v>
      </c>
      <c r="J163" s="48" t="s">
        <v>19</v>
      </c>
      <c r="K163" s="44"/>
      <c r="L163" s="99">
        <f>L164</f>
        <v>121781.63</v>
      </c>
      <c r="M163" s="23"/>
      <c r="N163" s="15"/>
      <c r="W163" s="15"/>
      <c r="X163" s="15"/>
    </row>
    <row r="164" spans="2:24" ht="30">
      <c r="B164" s="80" t="s">
        <v>97</v>
      </c>
      <c r="C164" s="114">
        <v>871</v>
      </c>
      <c r="D164" s="43">
        <v>5</v>
      </c>
      <c r="E164" s="43">
        <v>3</v>
      </c>
      <c r="F164" s="47" t="s">
        <v>34</v>
      </c>
      <c r="G164" s="48" t="s">
        <v>14</v>
      </c>
      <c r="H164" s="48" t="s">
        <v>94</v>
      </c>
      <c r="I164" s="48" t="s">
        <v>161</v>
      </c>
      <c r="J164" s="48" t="s">
        <v>19</v>
      </c>
      <c r="K164" s="44">
        <v>240</v>
      </c>
      <c r="L164" s="99">
        <v>121781.63</v>
      </c>
      <c r="M164" s="23"/>
      <c r="N164" s="15"/>
      <c r="W164" s="15"/>
      <c r="X164" s="15"/>
    </row>
    <row r="165" spans="2:24" ht="30">
      <c r="B165" s="77" t="s">
        <v>66</v>
      </c>
      <c r="C165" s="114">
        <v>871</v>
      </c>
      <c r="D165" s="43">
        <v>5</v>
      </c>
      <c r="E165" s="43">
        <v>3</v>
      </c>
      <c r="F165" s="47" t="s">
        <v>34</v>
      </c>
      <c r="G165" s="48" t="s">
        <v>14</v>
      </c>
      <c r="H165" s="68" t="s">
        <v>94</v>
      </c>
      <c r="I165" s="68" t="s">
        <v>67</v>
      </c>
      <c r="J165" s="68" t="s">
        <v>19</v>
      </c>
      <c r="K165" s="44"/>
      <c r="L165" s="99">
        <f>L166+L167</f>
        <v>2068890.88</v>
      </c>
      <c r="M165" s="25"/>
      <c r="N165" s="25"/>
      <c r="W165" s="15"/>
      <c r="X165" s="15"/>
    </row>
    <row r="166" spans="2:24" ht="30">
      <c r="B166" s="80" t="s">
        <v>97</v>
      </c>
      <c r="C166" s="114">
        <v>871</v>
      </c>
      <c r="D166" s="43">
        <v>5</v>
      </c>
      <c r="E166" s="43">
        <v>3</v>
      </c>
      <c r="F166" s="47" t="s">
        <v>34</v>
      </c>
      <c r="G166" s="48" t="s">
        <v>14</v>
      </c>
      <c r="H166" s="68" t="s">
        <v>94</v>
      </c>
      <c r="I166" s="68" t="s">
        <v>67</v>
      </c>
      <c r="J166" s="68" t="s">
        <v>19</v>
      </c>
      <c r="K166" s="44">
        <v>240</v>
      </c>
      <c r="L166" s="99">
        <v>2068890.88</v>
      </c>
      <c r="M166" s="25"/>
      <c r="N166" s="25"/>
      <c r="W166" s="15"/>
      <c r="X166" s="15"/>
    </row>
    <row r="167" spans="2:24" ht="15" hidden="1">
      <c r="B167" s="46" t="s">
        <v>98</v>
      </c>
      <c r="C167" s="50"/>
      <c r="D167" s="49">
        <v>5</v>
      </c>
      <c r="E167" s="43">
        <v>3</v>
      </c>
      <c r="F167" s="47" t="s">
        <v>34</v>
      </c>
      <c r="G167" s="48" t="s">
        <v>14</v>
      </c>
      <c r="H167" s="48" t="s">
        <v>94</v>
      </c>
      <c r="I167" s="48" t="s">
        <v>67</v>
      </c>
      <c r="J167" s="50" t="s">
        <v>19</v>
      </c>
      <c r="K167" s="51">
        <v>850</v>
      </c>
      <c r="L167" s="99">
        <v>0</v>
      </c>
      <c r="M167" s="23">
        <v>18459.9</v>
      </c>
      <c r="N167" s="15">
        <v>15337.1</v>
      </c>
      <c r="W167" s="29">
        <v>80</v>
      </c>
      <c r="X167" s="29">
        <v>40</v>
      </c>
    </row>
    <row r="168" spans="2:24" ht="30" hidden="1">
      <c r="B168" s="78" t="s">
        <v>77</v>
      </c>
      <c r="C168" s="115"/>
      <c r="D168" s="43">
        <v>5</v>
      </c>
      <c r="E168" s="43">
        <v>3</v>
      </c>
      <c r="F168" s="47" t="s">
        <v>34</v>
      </c>
      <c r="G168" s="48" t="s">
        <v>14</v>
      </c>
      <c r="H168" s="68" t="s">
        <v>94</v>
      </c>
      <c r="I168" s="68" t="s">
        <v>68</v>
      </c>
      <c r="J168" s="68" t="s">
        <v>19</v>
      </c>
      <c r="K168" s="44"/>
      <c r="L168" s="99">
        <f>L169</f>
        <v>0</v>
      </c>
      <c r="M168" s="25"/>
      <c r="N168" s="25"/>
      <c r="W168" s="15"/>
      <c r="X168" s="15"/>
    </row>
    <row r="169" spans="2:24" ht="30" hidden="1">
      <c r="B169" s="80" t="s">
        <v>97</v>
      </c>
      <c r="C169" s="114"/>
      <c r="D169" s="43">
        <v>5</v>
      </c>
      <c r="E169" s="43">
        <v>3</v>
      </c>
      <c r="F169" s="47" t="s">
        <v>34</v>
      </c>
      <c r="G169" s="48" t="s">
        <v>14</v>
      </c>
      <c r="H169" s="68" t="s">
        <v>94</v>
      </c>
      <c r="I169" s="68" t="s">
        <v>68</v>
      </c>
      <c r="J169" s="68" t="s">
        <v>19</v>
      </c>
      <c r="K169" s="44">
        <v>240</v>
      </c>
      <c r="L169" s="99">
        <v>0</v>
      </c>
      <c r="M169" s="25"/>
      <c r="N169" s="25"/>
      <c r="W169" s="15"/>
      <c r="X169" s="15"/>
    </row>
    <row r="170" spans="2:24" ht="45">
      <c r="B170" s="78" t="s">
        <v>78</v>
      </c>
      <c r="C170" s="115">
        <v>871</v>
      </c>
      <c r="D170" s="43">
        <v>5</v>
      </c>
      <c r="E170" s="43">
        <v>3</v>
      </c>
      <c r="F170" s="47" t="s">
        <v>34</v>
      </c>
      <c r="G170" s="48" t="s">
        <v>14</v>
      </c>
      <c r="H170" s="68" t="s">
        <v>94</v>
      </c>
      <c r="I170" s="68" t="s">
        <v>69</v>
      </c>
      <c r="J170" s="68" t="s">
        <v>19</v>
      </c>
      <c r="K170" s="44"/>
      <c r="L170" s="99">
        <f>L171</f>
        <v>300000</v>
      </c>
      <c r="M170" s="25"/>
      <c r="N170" s="25"/>
      <c r="W170" s="15"/>
      <c r="X170" s="15"/>
    </row>
    <row r="171" spans="2:24" ht="30">
      <c r="B171" s="80" t="s">
        <v>97</v>
      </c>
      <c r="C171" s="114">
        <v>871</v>
      </c>
      <c r="D171" s="43">
        <v>5</v>
      </c>
      <c r="E171" s="43">
        <v>3</v>
      </c>
      <c r="F171" s="47" t="s">
        <v>34</v>
      </c>
      <c r="G171" s="48" t="s">
        <v>14</v>
      </c>
      <c r="H171" s="68" t="s">
        <v>94</v>
      </c>
      <c r="I171" s="68" t="s">
        <v>69</v>
      </c>
      <c r="J171" s="68" t="s">
        <v>19</v>
      </c>
      <c r="K171" s="44">
        <v>240</v>
      </c>
      <c r="L171" s="99">
        <v>300000</v>
      </c>
      <c r="M171" s="25"/>
      <c r="N171" s="25"/>
      <c r="W171" s="15"/>
      <c r="X171" s="15"/>
    </row>
    <row r="172" spans="2:24" ht="30.75" customHeight="1" hidden="1">
      <c r="B172" s="78" t="s">
        <v>79</v>
      </c>
      <c r="C172" s="115"/>
      <c r="D172" s="43">
        <v>5</v>
      </c>
      <c r="E172" s="43">
        <v>3</v>
      </c>
      <c r="F172" s="47" t="s">
        <v>34</v>
      </c>
      <c r="G172" s="48" t="s">
        <v>14</v>
      </c>
      <c r="H172" s="68" t="s">
        <v>94</v>
      </c>
      <c r="I172" s="68" t="s">
        <v>70</v>
      </c>
      <c r="J172" s="68" t="s">
        <v>19</v>
      </c>
      <c r="K172" s="44"/>
      <c r="L172" s="99">
        <f>L173</f>
        <v>0</v>
      </c>
      <c r="M172" s="25"/>
      <c r="N172" s="25"/>
      <c r="W172" s="15"/>
      <c r="X172" s="15"/>
    </row>
    <row r="173" spans="2:24" ht="30" hidden="1">
      <c r="B173" s="80" t="s">
        <v>97</v>
      </c>
      <c r="C173" s="114"/>
      <c r="D173" s="43">
        <v>5</v>
      </c>
      <c r="E173" s="43">
        <v>3</v>
      </c>
      <c r="F173" s="47" t="s">
        <v>34</v>
      </c>
      <c r="G173" s="48" t="s">
        <v>14</v>
      </c>
      <c r="H173" s="68" t="s">
        <v>94</v>
      </c>
      <c r="I173" s="68" t="s">
        <v>70</v>
      </c>
      <c r="J173" s="68" t="s">
        <v>19</v>
      </c>
      <c r="K173" s="44">
        <v>240</v>
      </c>
      <c r="L173" s="99">
        <v>0</v>
      </c>
      <c r="M173" s="25"/>
      <c r="N173" s="25"/>
      <c r="W173" s="15"/>
      <c r="X173" s="15"/>
    </row>
    <row r="174" spans="2:24" ht="18.75">
      <c r="B174" s="54" t="s">
        <v>55</v>
      </c>
      <c r="C174" s="113">
        <v>871</v>
      </c>
      <c r="D174" s="55">
        <v>8</v>
      </c>
      <c r="E174" s="43"/>
      <c r="F174" s="81"/>
      <c r="G174" s="68"/>
      <c r="H174" s="68"/>
      <c r="I174" s="68"/>
      <c r="J174" s="68"/>
      <c r="K174" s="44"/>
      <c r="L174" s="102">
        <f>L175</f>
        <v>7762930.74</v>
      </c>
      <c r="W174" s="16" t="e">
        <f>SUM(W175,#REF!)</f>
        <v>#REF!</v>
      </c>
      <c r="X174" s="16" t="e">
        <f>SUM(X175,#REF!)</f>
        <v>#REF!</v>
      </c>
    </row>
    <row r="175" spans="2:24" ht="15">
      <c r="B175" s="42" t="s">
        <v>2</v>
      </c>
      <c r="C175" s="48">
        <v>871</v>
      </c>
      <c r="D175" s="43">
        <v>8</v>
      </c>
      <c r="E175" s="43">
        <v>1</v>
      </c>
      <c r="F175" s="81"/>
      <c r="G175" s="68"/>
      <c r="H175" s="68"/>
      <c r="I175" s="68"/>
      <c r="J175" s="68"/>
      <c r="K175" s="44"/>
      <c r="L175" s="103">
        <f>+L177</f>
        <v>7762930.74</v>
      </c>
      <c r="W175" s="15" t="e">
        <f>SUM(#REF!)</f>
        <v>#REF!</v>
      </c>
      <c r="X175" s="15" t="e">
        <f>SUM(#REF!)</f>
        <v>#REF!</v>
      </c>
    </row>
    <row r="176" spans="2:24" ht="15">
      <c r="B176" s="75" t="s">
        <v>12</v>
      </c>
      <c r="C176" s="50">
        <v>871</v>
      </c>
      <c r="D176" s="49">
        <v>8</v>
      </c>
      <c r="E176" s="43">
        <v>1</v>
      </c>
      <c r="F176" s="47" t="s">
        <v>34</v>
      </c>
      <c r="G176" s="48" t="s">
        <v>19</v>
      </c>
      <c r="H176" s="48" t="s">
        <v>94</v>
      </c>
      <c r="I176" s="48" t="s">
        <v>13</v>
      </c>
      <c r="J176" s="48" t="s">
        <v>19</v>
      </c>
      <c r="K176" s="44"/>
      <c r="L176" s="99">
        <f>L177</f>
        <v>7762930.74</v>
      </c>
      <c r="M176" s="23"/>
      <c r="N176" s="15"/>
      <c r="W176" s="15">
        <f>SUM(W177)</f>
        <v>9322.7</v>
      </c>
      <c r="X176" s="15">
        <f>SUM(X177)</f>
        <v>9705.2</v>
      </c>
    </row>
    <row r="177" spans="2:24" ht="15">
      <c r="B177" s="75" t="s">
        <v>100</v>
      </c>
      <c r="C177" s="48">
        <v>871</v>
      </c>
      <c r="D177" s="43">
        <v>8</v>
      </c>
      <c r="E177" s="43">
        <v>1</v>
      </c>
      <c r="F177" s="47" t="s">
        <v>34</v>
      </c>
      <c r="G177" s="48" t="s">
        <v>14</v>
      </c>
      <c r="H177" s="48" t="s">
        <v>94</v>
      </c>
      <c r="I177" s="48" t="s">
        <v>13</v>
      </c>
      <c r="J177" s="48" t="s">
        <v>19</v>
      </c>
      <c r="K177" s="53"/>
      <c r="L177" s="103">
        <f>L178+L187++L189+L191+L193+L196+L198+L185+L200</f>
        <v>7762930.74</v>
      </c>
      <c r="W177" s="15">
        <f>SUM(W178,W183)</f>
        <v>9322.7</v>
      </c>
      <c r="X177" s="15">
        <f>SUM(X178,X183)</f>
        <v>9705.2</v>
      </c>
    </row>
    <row r="178" spans="2:24" ht="45">
      <c r="B178" s="76" t="s">
        <v>109</v>
      </c>
      <c r="C178" s="48">
        <v>871</v>
      </c>
      <c r="D178" s="43">
        <v>8</v>
      </c>
      <c r="E178" s="43">
        <v>1</v>
      </c>
      <c r="F178" s="47" t="s">
        <v>34</v>
      </c>
      <c r="G178" s="48" t="s">
        <v>14</v>
      </c>
      <c r="H178" s="48" t="s">
        <v>94</v>
      </c>
      <c r="I178" s="48" t="s">
        <v>6</v>
      </c>
      <c r="J178" s="48" t="s">
        <v>19</v>
      </c>
      <c r="K178" s="53"/>
      <c r="L178" s="103">
        <f>L179+L180+L181+L182</f>
        <v>6899000</v>
      </c>
      <c r="W178" s="15">
        <f>SUM(W179,W180,W182)</f>
        <v>9322</v>
      </c>
      <c r="X178" s="15">
        <f>SUM(X179,X180,X182)</f>
        <v>9697</v>
      </c>
    </row>
    <row r="179" spans="2:24" ht="15" customHeight="1">
      <c r="B179" s="52" t="s">
        <v>110</v>
      </c>
      <c r="C179" s="48">
        <v>871</v>
      </c>
      <c r="D179" s="43">
        <v>8</v>
      </c>
      <c r="E179" s="43">
        <v>1</v>
      </c>
      <c r="F179" s="47" t="s">
        <v>34</v>
      </c>
      <c r="G179" s="48" t="s">
        <v>14</v>
      </c>
      <c r="H179" s="48" t="s">
        <v>94</v>
      </c>
      <c r="I179" s="48" t="s">
        <v>6</v>
      </c>
      <c r="J179" s="48" t="s">
        <v>19</v>
      </c>
      <c r="K179" s="44">
        <v>110</v>
      </c>
      <c r="L179" s="103">
        <v>6078266.51</v>
      </c>
      <c r="W179" s="15">
        <v>7607</v>
      </c>
      <c r="X179" s="15">
        <v>7897</v>
      </c>
    </row>
    <row r="180" spans="2:24" ht="30">
      <c r="B180" s="46" t="s">
        <v>97</v>
      </c>
      <c r="C180" s="48">
        <v>871</v>
      </c>
      <c r="D180" s="43">
        <v>8</v>
      </c>
      <c r="E180" s="43">
        <v>1</v>
      </c>
      <c r="F180" s="47" t="s">
        <v>34</v>
      </c>
      <c r="G180" s="48" t="s">
        <v>14</v>
      </c>
      <c r="H180" s="48" t="s">
        <v>94</v>
      </c>
      <c r="I180" s="48" t="s">
        <v>6</v>
      </c>
      <c r="J180" s="48" t="s">
        <v>19</v>
      </c>
      <c r="K180" s="44">
        <v>240</v>
      </c>
      <c r="L180" s="103">
        <v>609159.49</v>
      </c>
      <c r="W180" s="15">
        <v>1436</v>
      </c>
      <c r="X180" s="15">
        <v>1503</v>
      </c>
    </row>
    <row r="181" spans="2:24" ht="30" hidden="1">
      <c r="B181" s="46" t="s">
        <v>176</v>
      </c>
      <c r="C181" s="48"/>
      <c r="D181" s="43">
        <v>8</v>
      </c>
      <c r="E181" s="43">
        <v>1</v>
      </c>
      <c r="F181" s="47" t="s">
        <v>34</v>
      </c>
      <c r="G181" s="48" t="s">
        <v>14</v>
      </c>
      <c r="H181" s="48" t="s">
        <v>94</v>
      </c>
      <c r="I181" s="48" t="s">
        <v>6</v>
      </c>
      <c r="J181" s="48" t="s">
        <v>19</v>
      </c>
      <c r="K181" s="44">
        <v>320</v>
      </c>
      <c r="L181" s="103">
        <v>0</v>
      </c>
      <c r="W181" s="15"/>
      <c r="X181" s="15"/>
    </row>
    <row r="182" spans="2:24" ht="15">
      <c r="B182" s="46" t="s">
        <v>98</v>
      </c>
      <c r="C182" s="48">
        <v>871</v>
      </c>
      <c r="D182" s="43">
        <v>8</v>
      </c>
      <c r="E182" s="43">
        <v>1</v>
      </c>
      <c r="F182" s="47" t="s">
        <v>34</v>
      </c>
      <c r="G182" s="48" t="s">
        <v>14</v>
      </c>
      <c r="H182" s="48" t="s">
        <v>94</v>
      </c>
      <c r="I182" s="48" t="s">
        <v>6</v>
      </c>
      <c r="J182" s="48" t="s">
        <v>19</v>
      </c>
      <c r="K182" s="44">
        <v>850</v>
      </c>
      <c r="L182" s="103">
        <v>211574</v>
      </c>
      <c r="W182" s="15">
        <v>279</v>
      </c>
      <c r="X182" s="15">
        <v>297</v>
      </c>
    </row>
    <row r="183" spans="2:24" ht="30">
      <c r="B183" s="46" t="s">
        <v>72</v>
      </c>
      <c r="C183" s="48">
        <v>871</v>
      </c>
      <c r="D183" s="43">
        <v>8</v>
      </c>
      <c r="E183" s="43">
        <v>1</v>
      </c>
      <c r="F183" s="47" t="s">
        <v>34</v>
      </c>
      <c r="G183" s="48" t="s">
        <v>14</v>
      </c>
      <c r="H183" s="48"/>
      <c r="I183" s="48" t="s">
        <v>9</v>
      </c>
      <c r="J183" s="48"/>
      <c r="K183" s="44"/>
      <c r="L183" s="103">
        <f>L184</f>
        <v>0</v>
      </c>
      <c r="W183" s="15">
        <f>SUM(W184)</f>
        <v>0.7</v>
      </c>
      <c r="X183" s="15">
        <f>SUM(X184)</f>
        <v>8.2</v>
      </c>
    </row>
    <row r="184" spans="2:24" ht="75">
      <c r="B184" s="52" t="s">
        <v>15</v>
      </c>
      <c r="C184" s="48">
        <v>871</v>
      </c>
      <c r="D184" s="43">
        <v>8</v>
      </c>
      <c r="E184" s="43">
        <v>1</v>
      </c>
      <c r="F184" s="47" t="s">
        <v>34</v>
      </c>
      <c r="G184" s="48" t="s">
        <v>14</v>
      </c>
      <c r="H184" s="48"/>
      <c r="I184" s="48" t="s">
        <v>9</v>
      </c>
      <c r="J184" s="48"/>
      <c r="K184" s="44">
        <v>100</v>
      </c>
      <c r="L184" s="103">
        <v>0</v>
      </c>
      <c r="W184" s="15">
        <v>0.7</v>
      </c>
      <c r="X184" s="15">
        <v>8.2</v>
      </c>
    </row>
    <row r="185" spans="2:24" ht="30">
      <c r="B185" s="52" t="s">
        <v>88</v>
      </c>
      <c r="C185" s="48">
        <v>871</v>
      </c>
      <c r="D185" s="43">
        <v>8</v>
      </c>
      <c r="E185" s="43">
        <v>1</v>
      </c>
      <c r="F185" s="81" t="s">
        <v>34</v>
      </c>
      <c r="G185" s="68" t="s">
        <v>14</v>
      </c>
      <c r="H185" s="68"/>
      <c r="I185" s="68" t="s">
        <v>87</v>
      </c>
      <c r="J185" s="68"/>
      <c r="K185" s="44"/>
      <c r="L185" s="103">
        <f>L186</f>
        <v>0</v>
      </c>
      <c r="W185" s="15"/>
      <c r="X185" s="15"/>
    </row>
    <row r="186" spans="2:24" ht="75">
      <c r="B186" s="52" t="s">
        <v>15</v>
      </c>
      <c r="C186" s="48">
        <v>871</v>
      </c>
      <c r="D186" s="43">
        <v>8</v>
      </c>
      <c r="E186" s="43">
        <v>1</v>
      </c>
      <c r="F186" s="81" t="s">
        <v>34</v>
      </c>
      <c r="G186" s="68" t="s">
        <v>14</v>
      </c>
      <c r="H186" s="68"/>
      <c r="I186" s="68" t="s">
        <v>87</v>
      </c>
      <c r="J186" s="68"/>
      <c r="K186" s="44">
        <v>100</v>
      </c>
      <c r="L186" s="103">
        <v>0</v>
      </c>
      <c r="W186" s="15"/>
      <c r="X186" s="15"/>
    </row>
    <row r="187" spans="2:24" ht="45" customHeight="1">
      <c r="B187" s="94" t="s">
        <v>132</v>
      </c>
      <c r="C187" s="119">
        <v>871</v>
      </c>
      <c r="D187" s="43">
        <v>8</v>
      </c>
      <c r="E187" s="43">
        <v>1</v>
      </c>
      <c r="F187" s="47" t="s">
        <v>34</v>
      </c>
      <c r="G187" s="48" t="s">
        <v>14</v>
      </c>
      <c r="H187" s="48" t="s">
        <v>94</v>
      </c>
      <c r="I187" s="48" t="s">
        <v>6</v>
      </c>
      <c r="J187" s="48" t="s">
        <v>17</v>
      </c>
      <c r="K187" s="53"/>
      <c r="L187" s="103">
        <f>L188</f>
        <v>0</v>
      </c>
      <c r="W187" s="15">
        <f>SUM(W189,W190,W191)</f>
        <v>0</v>
      </c>
      <c r="X187" s="15">
        <f>SUM(X189,X190,X191)</f>
        <v>0</v>
      </c>
    </row>
    <row r="188" spans="2:24" ht="30">
      <c r="B188" s="46" t="s">
        <v>97</v>
      </c>
      <c r="C188" s="48">
        <v>871</v>
      </c>
      <c r="D188" s="43">
        <v>8</v>
      </c>
      <c r="E188" s="43">
        <v>1</v>
      </c>
      <c r="F188" s="47" t="s">
        <v>34</v>
      </c>
      <c r="G188" s="48" t="s">
        <v>14</v>
      </c>
      <c r="H188" s="48" t="s">
        <v>94</v>
      </c>
      <c r="I188" s="48" t="s">
        <v>6</v>
      </c>
      <c r="J188" s="48" t="s">
        <v>17</v>
      </c>
      <c r="K188" s="44">
        <v>240</v>
      </c>
      <c r="L188" s="103">
        <v>0</v>
      </c>
      <c r="W188" s="15">
        <v>1436</v>
      </c>
      <c r="X188" s="15">
        <v>1503</v>
      </c>
    </row>
    <row r="189" spans="2:24" ht="120">
      <c r="B189" s="52" t="s">
        <v>126</v>
      </c>
      <c r="C189" s="48">
        <v>871</v>
      </c>
      <c r="D189" s="43">
        <v>8</v>
      </c>
      <c r="E189" s="43">
        <v>1</v>
      </c>
      <c r="F189" s="81" t="s">
        <v>34</v>
      </c>
      <c r="G189" s="68" t="s">
        <v>14</v>
      </c>
      <c r="H189" s="68" t="s">
        <v>94</v>
      </c>
      <c r="I189" s="68" t="s">
        <v>127</v>
      </c>
      <c r="J189" s="68" t="s">
        <v>19</v>
      </c>
      <c r="K189" s="44"/>
      <c r="L189" s="103">
        <f>L190</f>
        <v>0</v>
      </c>
      <c r="W189" s="15"/>
      <c r="X189" s="15"/>
    </row>
    <row r="190" spans="2:24" ht="45">
      <c r="B190" s="52" t="s">
        <v>83</v>
      </c>
      <c r="C190" s="48">
        <v>871</v>
      </c>
      <c r="D190" s="43">
        <v>8</v>
      </c>
      <c r="E190" s="43">
        <v>1</v>
      </c>
      <c r="F190" s="81" t="s">
        <v>34</v>
      </c>
      <c r="G190" s="68" t="s">
        <v>14</v>
      </c>
      <c r="H190" s="68" t="s">
        <v>94</v>
      </c>
      <c r="I190" s="68" t="s">
        <v>127</v>
      </c>
      <c r="J190" s="68" t="s">
        <v>19</v>
      </c>
      <c r="K190" s="44">
        <v>410</v>
      </c>
      <c r="L190" s="103">
        <v>0</v>
      </c>
      <c r="W190" s="15"/>
      <c r="X190" s="15"/>
    </row>
    <row r="191" spans="2:24" ht="31.5" customHeight="1">
      <c r="B191" s="46" t="s">
        <v>193</v>
      </c>
      <c r="C191" s="48">
        <v>871</v>
      </c>
      <c r="D191" s="43">
        <v>8</v>
      </c>
      <c r="E191" s="43">
        <v>1</v>
      </c>
      <c r="F191" s="81" t="s">
        <v>34</v>
      </c>
      <c r="G191" s="68" t="s">
        <v>14</v>
      </c>
      <c r="H191" s="68" t="s">
        <v>94</v>
      </c>
      <c r="I191" s="68" t="s">
        <v>194</v>
      </c>
      <c r="J191" s="68" t="s">
        <v>19</v>
      </c>
      <c r="K191" s="44"/>
      <c r="L191" s="103">
        <f>L192</f>
        <v>863930.74</v>
      </c>
      <c r="W191" s="15"/>
      <c r="X191" s="15"/>
    </row>
    <row r="192" spans="2:24" ht="16.5" customHeight="1">
      <c r="B192" s="46" t="s">
        <v>110</v>
      </c>
      <c r="C192" s="48">
        <v>871</v>
      </c>
      <c r="D192" s="43">
        <v>8</v>
      </c>
      <c r="E192" s="43">
        <v>1</v>
      </c>
      <c r="F192" s="81" t="s">
        <v>34</v>
      </c>
      <c r="G192" s="68" t="s">
        <v>14</v>
      </c>
      <c r="H192" s="68" t="s">
        <v>94</v>
      </c>
      <c r="I192" s="68" t="s">
        <v>194</v>
      </c>
      <c r="J192" s="68" t="s">
        <v>19</v>
      </c>
      <c r="K192" s="44">
        <v>110</v>
      </c>
      <c r="L192" s="103">
        <v>863930.74</v>
      </c>
      <c r="W192" s="15"/>
      <c r="X192" s="15"/>
    </row>
    <row r="193" spans="2:24" ht="120" hidden="1">
      <c r="B193" s="76" t="s">
        <v>125</v>
      </c>
      <c r="C193" s="50"/>
      <c r="D193" s="49">
        <v>8</v>
      </c>
      <c r="E193" s="43">
        <v>1</v>
      </c>
      <c r="F193" s="47" t="s">
        <v>34</v>
      </c>
      <c r="G193" s="48" t="s">
        <v>14</v>
      </c>
      <c r="H193" s="48" t="s">
        <v>94</v>
      </c>
      <c r="I193" s="48" t="s">
        <v>124</v>
      </c>
      <c r="J193" s="50" t="s">
        <v>19</v>
      </c>
      <c r="K193" s="51"/>
      <c r="L193" s="103">
        <f>L194+L195</f>
        <v>0</v>
      </c>
      <c r="W193" s="15"/>
      <c r="X193" s="15"/>
    </row>
    <row r="194" spans="2:24" ht="45" hidden="1">
      <c r="B194" s="52" t="s">
        <v>83</v>
      </c>
      <c r="C194" s="50"/>
      <c r="D194" s="49">
        <v>8</v>
      </c>
      <c r="E194" s="43">
        <v>1</v>
      </c>
      <c r="F194" s="47" t="s">
        <v>34</v>
      </c>
      <c r="G194" s="48" t="s">
        <v>14</v>
      </c>
      <c r="H194" s="48" t="s">
        <v>94</v>
      </c>
      <c r="I194" s="48" t="s">
        <v>124</v>
      </c>
      <c r="J194" s="50" t="s">
        <v>19</v>
      </c>
      <c r="K194" s="51">
        <v>410</v>
      </c>
      <c r="L194" s="103">
        <v>0</v>
      </c>
      <c r="W194" s="15"/>
      <c r="X194" s="15"/>
    </row>
    <row r="195" spans="2:24" ht="30" hidden="1">
      <c r="B195" s="46" t="s">
        <v>31</v>
      </c>
      <c r="C195" s="50"/>
      <c r="D195" s="49">
        <v>8</v>
      </c>
      <c r="E195" s="43">
        <v>1</v>
      </c>
      <c r="F195" s="47" t="s">
        <v>34</v>
      </c>
      <c r="G195" s="48" t="s">
        <v>14</v>
      </c>
      <c r="H195" s="48"/>
      <c r="I195" s="48" t="s">
        <v>7</v>
      </c>
      <c r="J195" s="50"/>
      <c r="K195" s="51">
        <v>300</v>
      </c>
      <c r="L195" s="103">
        <v>0</v>
      </c>
      <c r="W195" s="15"/>
      <c r="X195" s="15"/>
    </row>
    <row r="196" spans="2:24" ht="15" hidden="1">
      <c r="B196" s="75" t="s">
        <v>54</v>
      </c>
      <c r="C196" s="48"/>
      <c r="D196" s="43">
        <v>8</v>
      </c>
      <c r="E196" s="43">
        <v>1</v>
      </c>
      <c r="F196" s="47" t="s">
        <v>34</v>
      </c>
      <c r="G196" s="48" t="s">
        <v>14</v>
      </c>
      <c r="H196" s="48"/>
      <c r="I196" s="48" t="s">
        <v>8</v>
      </c>
      <c r="J196" s="87"/>
      <c r="K196" s="69"/>
      <c r="L196" s="103">
        <f>L197</f>
        <v>0</v>
      </c>
      <c r="W196" s="15" t="e">
        <f>SUM(#REF!,#REF!,#REF!)</f>
        <v>#REF!</v>
      </c>
      <c r="X196" s="15" t="e">
        <f>SUM(#REF!,#REF!,#REF!)</f>
        <v>#REF!</v>
      </c>
    </row>
    <row r="197" spans="2:24" ht="75" hidden="1">
      <c r="B197" s="52" t="s">
        <v>15</v>
      </c>
      <c r="C197" s="50"/>
      <c r="D197" s="49">
        <v>8</v>
      </c>
      <c r="E197" s="43">
        <v>1</v>
      </c>
      <c r="F197" s="47" t="s">
        <v>34</v>
      </c>
      <c r="G197" s="48" t="s">
        <v>14</v>
      </c>
      <c r="H197" s="48"/>
      <c r="I197" s="48" t="s">
        <v>8</v>
      </c>
      <c r="J197" s="50"/>
      <c r="K197" s="51">
        <v>100</v>
      </c>
      <c r="L197" s="103">
        <v>0</v>
      </c>
      <c r="W197" s="15" t="e">
        <f>SUM(#REF!)</f>
        <v>#REF!</v>
      </c>
      <c r="X197" s="15" t="e">
        <f>SUM(#REF!)</f>
        <v>#REF!</v>
      </c>
    </row>
    <row r="198" spans="2:24" ht="106.5" customHeight="1" hidden="1">
      <c r="B198" s="52" t="s">
        <v>129</v>
      </c>
      <c r="C198" s="48"/>
      <c r="D198" s="43">
        <v>8</v>
      </c>
      <c r="E198" s="43">
        <v>1</v>
      </c>
      <c r="F198" s="81" t="s">
        <v>34</v>
      </c>
      <c r="G198" s="68" t="s">
        <v>14</v>
      </c>
      <c r="H198" s="68" t="s">
        <v>94</v>
      </c>
      <c r="I198" s="68" t="s">
        <v>128</v>
      </c>
      <c r="J198" s="68" t="s">
        <v>19</v>
      </c>
      <c r="K198" s="44"/>
      <c r="L198" s="103">
        <f>L199</f>
        <v>0</v>
      </c>
      <c r="W198" s="15"/>
      <c r="X198" s="15"/>
    </row>
    <row r="199" spans="2:24" ht="45" hidden="1">
      <c r="B199" s="52" t="s">
        <v>83</v>
      </c>
      <c r="C199" s="50"/>
      <c r="D199" s="49">
        <v>8</v>
      </c>
      <c r="E199" s="43">
        <v>1</v>
      </c>
      <c r="F199" s="47" t="s">
        <v>34</v>
      </c>
      <c r="G199" s="48" t="s">
        <v>14</v>
      </c>
      <c r="H199" s="48" t="s">
        <v>94</v>
      </c>
      <c r="I199" s="48" t="s">
        <v>128</v>
      </c>
      <c r="J199" s="50" t="s">
        <v>19</v>
      </c>
      <c r="K199" s="51">
        <v>410</v>
      </c>
      <c r="L199" s="103">
        <v>0</v>
      </c>
      <c r="W199" s="15"/>
      <c r="X199" s="15"/>
    </row>
    <row r="200" spans="2:24" ht="75" hidden="1">
      <c r="B200" s="46" t="s">
        <v>143</v>
      </c>
      <c r="C200" s="48"/>
      <c r="D200" s="43">
        <v>8</v>
      </c>
      <c r="E200" s="43">
        <v>1</v>
      </c>
      <c r="F200" s="47" t="s">
        <v>34</v>
      </c>
      <c r="G200" s="48" t="s">
        <v>14</v>
      </c>
      <c r="H200" s="48" t="s">
        <v>94</v>
      </c>
      <c r="I200" s="48" t="s">
        <v>133</v>
      </c>
      <c r="J200" s="48" t="s">
        <v>19</v>
      </c>
      <c r="K200" s="53"/>
      <c r="L200" s="103">
        <f>L201</f>
        <v>0</v>
      </c>
      <c r="W200" s="15"/>
      <c r="X200" s="15"/>
    </row>
    <row r="201" spans="2:24" ht="30" hidden="1">
      <c r="B201" s="46" t="s">
        <v>97</v>
      </c>
      <c r="C201" s="48"/>
      <c r="D201" s="43">
        <v>8</v>
      </c>
      <c r="E201" s="43">
        <v>1</v>
      </c>
      <c r="F201" s="47" t="s">
        <v>34</v>
      </c>
      <c r="G201" s="48" t="s">
        <v>14</v>
      </c>
      <c r="H201" s="48" t="s">
        <v>94</v>
      </c>
      <c r="I201" s="48" t="s">
        <v>133</v>
      </c>
      <c r="J201" s="48" t="s">
        <v>19</v>
      </c>
      <c r="K201" s="44">
        <v>240</v>
      </c>
      <c r="L201" s="103">
        <v>0</v>
      </c>
      <c r="W201" s="15">
        <v>1436</v>
      </c>
      <c r="X201" s="15">
        <v>1503</v>
      </c>
    </row>
    <row r="202" spans="2:24" ht="18.75">
      <c r="B202" s="54" t="s">
        <v>56</v>
      </c>
      <c r="C202" s="113">
        <v>871</v>
      </c>
      <c r="D202" s="55">
        <v>10</v>
      </c>
      <c r="E202" s="43" t="s">
        <v>36</v>
      </c>
      <c r="F202" s="47" t="s">
        <v>36</v>
      </c>
      <c r="G202" s="48" t="s">
        <v>36</v>
      </c>
      <c r="H202" s="48"/>
      <c r="I202" s="48" t="s">
        <v>36</v>
      </c>
      <c r="J202" s="48"/>
      <c r="K202" s="44" t="s">
        <v>36</v>
      </c>
      <c r="L202" s="100">
        <f>L203</f>
        <v>650000</v>
      </c>
      <c r="W202" s="15">
        <v>37</v>
      </c>
      <c r="X202" s="15">
        <v>37</v>
      </c>
    </row>
    <row r="203" spans="2:24" ht="15">
      <c r="B203" s="42" t="s">
        <v>57</v>
      </c>
      <c r="C203" s="48">
        <v>871</v>
      </c>
      <c r="D203" s="43">
        <v>10</v>
      </c>
      <c r="E203" s="43">
        <v>1</v>
      </c>
      <c r="F203" s="47" t="s">
        <v>36</v>
      </c>
      <c r="G203" s="48" t="s">
        <v>36</v>
      </c>
      <c r="H203" s="48"/>
      <c r="I203" s="48" t="s">
        <v>36</v>
      </c>
      <c r="J203" s="48"/>
      <c r="K203" s="44" t="s">
        <v>36</v>
      </c>
      <c r="L203" s="99">
        <f>L204</f>
        <v>650000</v>
      </c>
      <c r="W203" s="34" t="e">
        <f>SUM(W204,#REF!,#REF!,#REF!)</f>
        <v>#REF!</v>
      </c>
      <c r="X203" s="34" t="e">
        <f>SUM(X204,#REF!,#REF!,#REF!)</f>
        <v>#REF!</v>
      </c>
    </row>
    <row r="204" spans="2:24" ht="15">
      <c r="B204" s="75" t="s">
        <v>12</v>
      </c>
      <c r="C204" s="50">
        <v>871</v>
      </c>
      <c r="D204" s="49">
        <v>10</v>
      </c>
      <c r="E204" s="43">
        <v>1</v>
      </c>
      <c r="F204" s="47" t="s">
        <v>34</v>
      </c>
      <c r="G204" s="48" t="s">
        <v>19</v>
      </c>
      <c r="H204" s="48" t="s">
        <v>94</v>
      </c>
      <c r="I204" s="48" t="s">
        <v>13</v>
      </c>
      <c r="J204" s="50" t="s">
        <v>19</v>
      </c>
      <c r="K204" s="51"/>
      <c r="L204" s="99">
        <f>L205</f>
        <v>650000</v>
      </c>
      <c r="W204" s="35" t="e">
        <f aca="true" t="shared" si="6" ref="W204:X206">SUM(W205)</f>
        <v>#REF!</v>
      </c>
      <c r="X204" s="35" t="e">
        <f t="shared" si="6"/>
        <v>#REF!</v>
      </c>
    </row>
    <row r="205" spans="2:24" ht="15">
      <c r="B205" s="75" t="s">
        <v>100</v>
      </c>
      <c r="C205" s="50">
        <v>871</v>
      </c>
      <c r="D205" s="49">
        <v>10</v>
      </c>
      <c r="E205" s="43">
        <v>1</v>
      </c>
      <c r="F205" s="47" t="s">
        <v>34</v>
      </c>
      <c r="G205" s="48" t="s">
        <v>14</v>
      </c>
      <c r="H205" s="48" t="s">
        <v>94</v>
      </c>
      <c r="I205" s="48" t="s">
        <v>13</v>
      </c>
      <c r="J205" s="50" t="s">
        <v>19</v>
      </c>
      <c r="K205" s="51"/>
      <c r="L205" s="99">
        <f>L206</f>
        <v>650000</v>
      </c>
      <c r="W205" s="15" t="e">
        <f t="shared" si="6"/>
        <v>#REF!</v>
      </c>
      <c r="X205" s="15" t="e">
        <f t="shared" si="6"/>
        <v>#REF!</v>
      </c>
    </row>
    <row r="206" spans="2:24" ht="75">
      <c r="B206" s="76" t="s">
        <v>11</v>
      </c>
      <c r="C206" s="50">
        <v>871</v>
      </c>
      <c r="D206" s="49">
        <v>10</v>
      </c>
      <c r="E206" s="43">
        <v>1</v>
      </c>
      <c r="F206" s="47" t="s">
        <v>34</v>
      </c>
      <c r="G206" s="48" t="s">
        <v>14</v>
      </c>
      <c r="H206" s="48" t="s">
        <v>94</v>
      </c>
      <c r="I206" s="48" t="s">
        <v>10</v>
      </c>
      <c r="J206" s="50" t="s">
        <v>19</v>
      </c>
      <c r="K206" s="51" t="s">
        <v>36</v>
      </c>
      <c r="L206" s="99">
        <f>L207</f>
        <v>650000</v>
      </c>
      <c r="W206" s="15" t="e">
        <f t="shared" si="6"/>
        <v>#REF!</v>
      </c>
      <c r="X206" s="15" t="e">
        <f t="shared" si="6"/>
        <v>#REF!</v>
      </c>
    </row>
    <row r="207" spans="2:24" ht="30.75" thickBot="1">
      <c r="B207" s="46" t="s">
        <v>176</v>
      </c>
      <c r="C207" s="50">
        <v>871</v>
      </c>
      <c r="D207" s="49">
        <v>10</v>
      </c>
      <c r="E207" s="43">
        <v>1</v>
      </c>
      <c r="F207" s="47" t="s">
        <v>34</v>
      </c>
      <c r="G207" s="48" t="s">
        <v>14</v>
      </c>
      <c r="H207" s="48" t="s">
        <v>94</v>
      </c>
      <c r="I207" s="48" t="s">
        <v>10</v>
      </c>
      <c r="J207" s="50" t="s">
        <v>19</v>
      </c>
      <c r="K207" s="51">
        <v>320</v>
      </c>
      <c r="L207" s="99">
        <v>650000</v>
      </c>
      <c r="W207" s="15" t="e">
        <f>SUM(#REF!)</f>
        <v>#REF!</v>
      </c>
      <c r="X207" s="15" t="e">
        <f>SUM(#REF!)</f>
        <v>#REF!</v>
      </c>
    </row>
    <row r="208" spans="2:24" ht="15.75" hidden="1" thickBot="1">
      <c r="B208" s="60" t="s">
        <v>0</v>
      </c>
      <c r="C208" s="108"/>
      <c r="D208" s="61">
        <v>99</v>
      </c>
      <c r="E208" s="62"/>
      <c r="F208" s="63"/>
      <c r="G208" s="64"/>
      <c r="H208" s="64"/>
      <c r="I208" s="64"/>
      <c r="J208" s="86"/>
      <c r="K208" s="84"/>
      <c r="L208" s="100">
        <f>L209</f>
        <v>0</v>
      </c>
      <c r="W208" s="15"/>
      <c r="X208" s="15"/>
    </row>
    <row r="209" spans="2:24" ht="15.75" hidden="1" thickBot="1">
      <c r="B209" s="56" t="s">
        <v>0</v>
      </c>
      <c r="C209" s="109"/>
      <c r="D209" s="49">
        <v>99</v>
      </c>
      <c r="E209" s="49">
        <v>99</v>
      </c>
      <c r="F209" s="47"/>
      <c r="G209" s="48"/>
      <c r="H209" s="48"/>
      <c r="I209" s="48"/>
      <c r="J209" s="50"/>
      <c r="K209" s="85"/>
      <c r="L209" s="99">
        <f>L210</f>
        <v>0</v>
      </c>
      <c r="W209" s="16">
        <f aca="true" t="shared" si="7" ref="W209:X211">SUM(W210)</f>
        <v>5317</v>
      </c>
      <c r="X209" s="16">
        <f t="shared" si="7"/>
        <v>11335.7</v>
      </c>
    </row>
    <row r="210" spans="2:24" ht="15.75" hidden="1" thickBot="1">
      <c r="B210" s="56" t="s">
        <v>0</v>
      </c>
      <c r="C210" s="109"/>
      <c r="D210" s="49">
        <v>99</v>
      </c>
      <c r="E210" s="49">
        <v>99</v>
      </c>
      <c r="F210" s="47" t="s">
        <v>111</v>
      </c>
      <c r="G210" s="48">
        <v>0</v>
      </c>
      <c r="H210" s="48"/>
      <c r="I210" s="48">
        <v>0</v>
      </c>
      <c r="J210" s="50"/>
      <c r="K210" s="85"/>
      <c r="L210" s="99">
        <f>L211</f>
        <v>0</v>
      </c>
      <c r="W210" s="15">
        <f t="shared" si="7"/>
        <v>5317</v>
      </c>
      <c r="X210" s="15">
        <f t="shared" si="7"/>
        <v>11335.7</v>
      </c>
    </row>
    <row r="211" spans="2:24" ht="15.75" hidden="1" thickBot="1">
      <c r="B211" s="70" t="s">
        <v>0</v>
      </c>
      <c r="C211" s="110"/>
      <c r="D211" s="71">
        <v>99</v>
      </c>
      <c r="E211" s="71">
        <v>99</v>
      </c>
      <c r="F211" s="47" t="s">
        <v>111</v>
      </c>
      <c r="G211" s="48">
        <v>0</v>
      </c>
      <c r="H211" s="48"/>
      <c r="I211" s="48">
        <v>0</v>
      </c>
      <c r="J211" s="87"/>
      <c r="K211" s="72">
        <v>999</v>
      </c>
      <c r="L211" s="104"/>
      <c r="W211" s="15">
        <f t="shared" si="7"/>
        <v>5317</v>
      </c>
      <c r="X211" s="15">
        <f t="shared" si="7"/>
        <v>11335.7</v>
      </c>
    </row>
    <row r="212" spans="2:24" ht="15.75" thickBot="1">
      <c r="B212" s="88" t="s">
        <v>59</v>
      </c>
      <c r="C212" s="89"/>
      <c r="D212" s="89"/>
      <c r="E212" s="90"/>
      <c r="F212" s="73"/>
      <c r="G212" s="73"/>
      <c r="H212" s="73"/>
      <c r="I212" s="73"/>
      <c r="J212" s="73"/>
      <c r="K212" s="91"/>
      <c r="L212" s="105">
        <f>L19+L67+L73+L89+L111+L174+L202+L208</f>
        <v>30590409.11</v>
      </c>
      <c r="W212" s="27">
        <v>5317</v>
      </c>
      <c r="X212" s="27">
        <v>11335.7</v>
      </c>
    </row>
    <row r="213" spans="23:24" ht="1.5" customHeight="1" thickBot="1">
      <c r="W213" s="36" t="e">
        <f>SUM(W19,W67,W73,W89,W111,#REF!,W174,W203,#REF!,#REF!,#REF!,W209)</f>
        <v>#REF!</v>
      </c>
      <c r="X213" s="36" t="e">
        <f>SUM(X19,X67,X73,X89,X111,#REF!,X174,X203,#REF!,#REF!,#REF!,X209)</f>
        <v>#REF!</v>
      </c>
    </row>
    <row r="214" ht="12.75" hidden="1"/>
    <row r="215" ht="12" customHeight="1" hidden="1"/>
    <row r="217" spans="2:12" ht="15.75">
      <c r="B217" s="74" t="s">
        <v>58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</row>
    <row r="218" spans="2:12" ht="15.75">
      <c r="B218" s="74" t="s">
        <v>73</v>
      </c>
      <c r="C218" s="74"/>
      <c r="D218" s="74"/>
      <c r="E218" s="74"/>
      <c r="F218" s="74"/>
      <c r="G218" s="74"/>
      <c r="H218" s="74"/>
      <c r="I218" s="74" t="s">
        <v>74</v>
      </c>
      <c r="J218" s="74"/>
      <c r="K218" s="74"/>
      <c r="L218" s="74"/>
    </row>
    <row r="219" spans="2:12" ht="15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</row>
  </sheetData>
  <sheetProtection/>
  <mergeCells count="15">
    <mergeCell ref="F17:J17"/>
    <mergeCell ref="B16:B17"/>
    <mergeCell ref="D8:L8"/>
    <mergeCell ref="D9:L9"/>
    <mergeCell ref="I15:K15"/>
    <mergeCell ref="B14:K14"/>
    <mergeCell ref="C16:K16"/>
    <mergeCell ref="D3:L3"/>
    <mergeCell ref="D2:L2"/>
    <mergeCell ref="B12:L12"/>
    <mergeCell ref="D1:L1"/>
    <mergeCell ref="D6:L6"/>
    <mergeCell ref="D7:L7"/>
    <mergeCell ref="D5:L5"/>
    <mergeCell ref="D4:L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2022-03-31T13:47:47Z</cp:lastPrinted>
  <dcterms:created xsi:type="dcterms:W3CDTF">2011-10-31T10:59:45Z</dcterms:created>
  <dcterms:modified xsi:type="dcterms:W3CDTF">2022-03-31T14:49:53Z</dcterms:modified>
  <cp:category/>
  <cp:version/>
  <cp:contentType/>
  <cp:contentStatus/>
</cp:coreProperties>
</file>